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https://d.docs.live.net/884b01e3058ce0af/Desktop/"/>
    </mc:Choice>
  </mc:AlternateContent>
  <xr:revisionPtr revIDLastSave="30" documentId="8_{CA5CBF39-B380-46DC-A0A4-73F6609BAC8A}" xr6:coauthVersionLast="45" xr6:coauthVersionMax="45" xr10:uidLastSave="{BE8E3E2E-EAF9-486D-8A3C-37CAAD4EC9C8}"/>
  <bookViews>
    <workbookView xWindow="-110" yWindow="-110" windowWidth="19420" windowHeight="10420" tabRatio="1000" xr2:uid="{00000000-000D-0000-FFFF-FFFF00000000}"/>
  </bookViews>
  <sheets>
    <sheet name="General Accounting" sheetId="1" r:id="rId1"/>
    <sheet name="Ex-KCNS Handover Details" sheetId="5" r:id="rId2"/>
    <sheet name="New Year Details" sheetId="6" r:id="rId3"/>
    <sheet name="Nepali New Year Picnic" sheetId="12" r:id="rId4"/>
    <sheet name="Sports event" sheetId="13" r:id="rId5"/>
    <sheet name="Deusi Income. Expns" sheetId="2" r:id="rId6"/>
    <sheet name="Misc Income" sheetId="3" r:id="rId7"/>
    <sheet name="Misc Expenses" sheetId="4" r:id="rId8"/>
    <sheet name="COVID GoFundMe" sheetId="14" r:id="rId9"/>
    <sheet name="Receipts" sheetId="10" r:id="rId10"/>
    <sheet name="Advertising Income" sheetId="11" r:id="rId11"/>
    <sheet name="Community Center Details" sheetId="8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" l="1"/>
  <c r="B8" i="3"/>
  <c r="B11" i="1" l="1" a="1"/>
  <c r="B11" i="1" s="1"/>
  <c r="B21" i="4"/>
  <c r="B5" i="8"/>
  <c r="B19" i="4"/>
  <c r="B24" i="14"/>
  <c r="B18" i="4" l="1"/>
  <c r="B25" i="13" l="1"/>
  <c r="B10" i="1" s="1"/>
  <c r="C3" i="13"/>
  <c r="B25" i="12"/>
  <c r="I157" i="10"/>
  <c r="B16" i="4" s="1"/>
  <c r="B14" i="4" l="1"/>
  <c r="B29" i="11" l="1"/>
  <c r="B9" i="1" s="1"/>
  <c r="B14" i="6"/>
  <c r="C12" i="6"/>
  <c r="O126" i="10"/>
  <c r="E128" i="10"/>
  <c r="C11" i="6" s="1"/>
  <c r="E126" i="10"/>
  <c r="B127" i="10"/>
  <c r="C10" i="6" s="1"/>
  <c r="J107" i="10" l="1"/>
  <c r="C9" i="6" s="1"/>
  <c r="B108" i="10"/>
  <c r="C8" i="6" s="1"/>
  <c r="E82" i="10"/>
  <c r="C7" i="6" s="1"/>
  <c r="B74" i="10"/>
  <c r="C6" i="6" s="1"/>
  <c r="C5" i="6"/>
  <c r="F54" i="10"/>
  <c r="C4" i="6" s="1"/>
  <c r="C3" i="6" l="1"/>
  <c r="B25" i="6" s="1"/>
  <c r="B8" i="1" s="1"/>
  <c r="B3" i="4"/>
  <c r="B26" i="10"/>
  <c r="B4" i="4" s="1"/>
  <c r="B25" i="4" l="1"/>
  <c r="C7" i="1" s="1"/>
  <c r="B4" i="5"/>
  <c r="B4" i="1" s="1"/>
  <c r="B17" i="8" l="1"/>
  <c r="B2" i="8"/>
  <c r="B6" i="2"/>
  <c r="B5" i="2" l="1"/>
  <c r="B4" i="2"/>
  <c r="B7" i="2" l="1"/>
  <c r="B5" i="1" s="1"/>
  <c r="B26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<sst xmlns="http://schemas.openxmlformats.org/spreadsheetml/2006/main" count="161" uniqueCount="128">
  <si>
    <t>Deusi Organized Date</t>
  </si>
  <si>
    <t>27th October 2019 &amp; 28th October 2019</t>
  </si>
  <si>
    <t>27th October 2019</t>
  </si>
  <si>
    <t>Total Collection</t>
  </si>
  <si>
    <t>28th October 2019</t>
  </si>
  <si>
    <t xml:space="preserve"> Collection</t>
  </si>
  <si>
    <t>Voluntary Donation</t>
  </si>
  <si>
    <t>Details</t>
  </si>
  <si>
    <t>Prior Board Handover Amount</t>
  </si>
  <si>
    <t>KCNS Accounts Details</t>
  </si>
  <si>
    <t>Income</t>
  </si>
  <si>
    <t>Expenses</t>
  </si>
  <si>
    <t>Deusi Income</t>
  </si>
  <si>
    <t>Ending Balance</t>
  </si>
  <si>
    <t>Carryover from Prior Board</t>
  </si>
  <si>
    <t>Account Ending in 8037</t>
  </si>
  <si>
    <t>Amount contributed to keep account active</t>
  </si>
  <si>
    <t>Amount Balance as of 11/8/2019</t>
  </si>
  <si>
    <t>Committed Amount</t>
  </si>
  <si>
    <t>Gopendra Bhattarai</t>
  </si>
  <si>
    <t>Arjun Banjade</t>
  </si>
  <si>
    <t>Krishna J Pantha</t>
  </si>
  <si>
    <t>Buddhi Subedi</t>
  </si>
  <si>
    <t>Haribol Bhandari</t>
  </si>
  <si>
    <t>Suneel and Bandana Shah</t>
  </si>
  <si>
    <t>Gouri Joshi</t>
  </si>
  <si>
    <t>Rajan Pant</t>
  </si>
  <si>
    <t>Total Committed Amount</t>
  </si>
  <si>
    <t>Kali Prasad Concert Donation received on 12/13/2019</t>
  </si>
  <si>
    <t>Total</t>
  </si>
  <si>
    <t>Expenses paid via Facebook</t>
  </si>
  <si>
    <t>Dinesh Dai Banners from Nepal</t>
  </si>
  <si>
    <t>Dinesh dai Coffee items purchased during AGM @ Target</t>
  </si>
  <si>
    <t>Dinesh dai Coffee dispensers etc purchased during AGM @ Sams Club</t>
  </si>
  <si>
    <t>Target Coffee Items during AGM</t>
  </si>
  <si>
    <t>Sams Coffee items during AGM</t>
  </si>
  <si>
    <t>New Year Hall Reservation</t>
  </si>
  <si>
    <t>New Year Party Details</t>
  </si>
  <si>
    <t>New Year party Hall Reservation</t>
  </si>
  <si>
    <t>Water purchased by Rajesh dai during AGM</t>
  </si>
  <si>
    <t>Misc Income</t>
  </si>
  <si>
    <t>Misc Expenses</t>
  </si>
  <si>
    <t>New Year Party Receipts</t>
  </si>
  <si>
    <t>Ramila's Decoration Purchases</t>
  </si>
  <si>
    <t>Walmart</t>
  </si>
  <si>
    <t>Amazon</t>
  </si>
  <si>
    <t>Dollar Tree</t>
  </si>
  <si>
    <t>Ramila's Decoration items purchases</t>
  </si>
  <si>
    <t>Hall Penalty for Maintenance</t>
  </si>
  <si>
    <t>Penalty total</t>
  </si>
  <si>
    <t>Hall Penalty</t>
  </si>
  <si>
    <t>Pursottam Dai Purchases for bouquet and tomato achar items</t>
  </si>
  <si>
    <t>Purshottam Dai Reimbursement</t>
  </si>
  <si>
    <t>Dinesh dai purchases</t>
  </si>
  <si>
    <t>Amazon LED</t>
  </si>
  <si>
    <t>Lights Amazon</t>
  </si>
  <si>
    <t>Restaurant Depot</t>
  </si>
  <si>
    <t>Sams Club</t>
  </si>
  <si>
    <t>Everest Fashion</t>
  </si>
  <si>
    <t>Amazon Lights</t>
  </si>
  <si>
    <t>Hyvee groceries</t>
  </si>
  <si>
    <t>Dinesh Dai Purchases</t>
  </si>
  <si>
    <t>Kuber Vinaju Purchases</t>
  </si>
  <si>
    <t>Alcohol</t>
  </si>
  <si>
    <t>Smitty's</t>
  </si>
  <si>
    <t xml:space="preserve">Total </t>
  </si>
  <si>
    <t>Kumar Dai Purchases</t>
  </si>
  <si>
    <t>Sams Water</t>
  </si>
  <si>
    <t>SamsPizza</t>
  </si>
  <si>
    <t>Stripe Service Fee paid via US bank Monthly</t>
  </si>
  <si>
    <t>November</t>
  </si>
  <si>
    <t>December</t>
  </si>
  <si>
    <t>Rajen Dai Purchases</t>
  </si>
  <si>
    <t>Groceries</t>
  </si>
  <si>
    <t>Rajesh Karki Dai Purchases</t>
  </si>
  <si>
    <t>Guitar Center</t>
  </si>
  <si>
    <t>Money Gram</t>
  </si>
  <si>
    <t>Amar Upreti Purchases</t>
  </si>
  <si>
    <t>Groceries Total</t>
  </si>
  <si>
    <t>Basmati Rice Contributors and Volunteers Reimubrsement</t>
  </si>
  <si>
    <t>Cash Collection during event</t>
  </si>
  <si>
    <t>Check Received from Milan Khawas for tickets</t>
  </si>
  <si>
    <t>Income Generated from Advertising</t>
  </si>
  <si>
    <t>Milan Khawas for Everest Fashion</t>
  </si>
  <si>
    <t>Advertising Income</t>
  </si>
  <si>
    <t>Musician Refund to Mani Rai</t>
  </si>
  <si>
    <t>Net Income from online tickets sales</t>
  </si>
  <si>
    <t>Miscellaneous</t>
  </si>
  <si>
    <t>Email address extension until 1/8/2022</t>
  </si>
  <si>
    <t>Email address extension</t>
  </si>
  <si>
    <t>Other Expenses</t>
  </si>
  <si>
    <t>Resident Agent name change</t>
  </si>
  <si>
    <t>Resident Agent Name Change</t>
  </si>
  <si>
    <t>Email subscription for 3 years</t>
  </si>
  <si>
    <t>Email address extension REFUNDED</t>
  </si>
  <si>
    <t>Email address subscription for 3 years</t>
  </si>
  <si>
    <t>SPORTS</t>
  </si>
  <si>
    <t>Special Event Insurance</t>
  </si>
  <si>
    <t>New Year Picnic Details</t>
  </si>
  <si>
    <t>Sports Details</t>
  </si>
  <si>
    <t>Spot Reservation</t>
  </si>
  <si>
    <t>Accountant Ad. On 3/18/20</t>
  </si>
  <si>
    <t>deposited in bank</t>
  </si>
  <si>
    <t>Payment by Suman Paudyal 3/18</t>
  </si>
  <si>
    <t>Payment by Prayag Bam 3/18</t>
  </si>
  <si>
    <t>Sports Event Income</t>
  </si>
  <si>
    <t>Zoom Payment</t>
  </si>
  <si>
    <t>ZOOM PAYMENT</t>
  </si>
  <si>
    <t>Total payment</t>
  </si>
  <si>
    <t>Annual report renewal payment</t>
  </si>
  <si>
    <t>Annual Report Renewal</t>
  </si>
  <si>
    <t>Payment by Rajen dai 3/18</t>
  </si>
  <si>
    <t>Payment by rajen dai</t>
  </si>
  <si>
    <t>Total Money Collected</t>
  </si>
  <si>
    <t xml:space="preserve">Go Fund Me Service Fee </t>
  </si>
  <si>
    <t>Dinesh Gurung for Shopdreamhouse</t>
  </si>
  <si>
    <t>Stripe Income</t>
  </si>
  <si>
    <t>Contribution from previous Board in opening account</t>
  </si>
  <si>
    <t>Service Fee</t>
  </si>
  <si>
    <t>Service Fee Commerce Bank From Feb - June (Monthly $5)</t>
  </si>
  <si>
    <t>2020 New Year Party Net Income</t>
  </si>
  <si>
    <t>COVID Donation by KCNS</t>
  </si>
  <si>
    <t>Rajesh Dai Purchases; Shiva Pariyar Fee</t>
  </si>
  <si>
    <t>Paypal</t>
  </si>
  <si>
    <t>Service Fee Refund</t>
  </si>
  <si>
    <t>Receivable</t>
  </si>
  <si>
    <t>Yuva Eats</t>
  </si>
  <si>
    <t>Nepali New Year Picnic Net Income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</si>
</sst>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2" xfId="0" applyFont="1" applyBorder="1"/>
    <xf numFmtId="0" fontId="4" fillId="0" borderId="3" xfId="0" applyFont="1" applyBorder="1"/>
    <xf numFmtId="0" fontId="0" fillId="0" borderId="3" xfId="0" applyBorder="1"/>
    <xf numFmtId="0" fontId="0" fillId="0" borderId="4" xfId="0" applyBorder="1"/>
    <xf numFmtId="0" fontId="4" fillId="0" borderId="7" xfId="0" applyFont="1" applyBorder="1"/>
    <xf numFmtId="44" fontId="2" fillId="0" borderId="1" xfId="0" applyNumberFormat="1" applyFont="1" applyBorder="1"/>
    <xf numFmtId="44" fontId="0" fillId="0" borderId="10" xfId="1" applyFont="1" applyBorder="1"/>
    <xf numFmtId="44" fontId="0" fillId="0" borderId="11" xfId="1" applyFont="1" applyBorder="1"/>
    <xf numFmtId="44" fontId="0" fillId="0" borderId="12" xfId="1" applyFont="1" applyBorder="1"/>
    <xf numFmtId="44" fontId="2" fillId="0" borderId="0" xfId="1" applyFont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1" xfId="0" applyBorder="1"/>
    <xf numFmtId="44" fontId="0" fillId="0" borderId="11" xfId="0" applyNumberFormat="1" applyBorder="1"/>
    <xf numFmtId="0" fontId="0" fillId="0" borderId="11" xfId="0" applyBorder="1"/>
    <xf numFmtId="0" fontId="0" fillId="0" borderId="12" xfId="0" applyBorder="1"/>
    <xf numFmtId="0" fontId="2" fillId="0" borderId="0" xfId="0" applyFont="1" applyAlignment="1"/>
    <xf numFmtId="0" fontId="0" fillId="0" borderId="7" xfId="0" applyBorder="1" applyAlignment="1">
      <alignment horizontal="center"/>
    </xf>
    <xf numFmtId="0" fontId="2" fillId="0" borderId="1" xfId="0" applyFont="1" applyBorder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2" xfId="0" applyBorder="1"/>
    <xf numFmtId="0" fontId="2" fillId="0" borderId="7" xfId="0" applyFont="1" applyBorder="1"/>
    <xf numFmtId="44" fontId="2" fillId="0" borderId="1" xfId="1" applyFont="1" applyBorder="1"/>
    <xf numFmtId="0" fontId="2" fillId="0" borderId="2" xfId="0" applyFont="1" applyBorder="1"/>
    <xf numFmtId="0" fontId="2" fillId="0" borderId="3" xfId="0" applyFont="1" applyBorder="1"/>
    <xf numFmtId="0" fontId="5" fillId="0" borderId="7" xfId="0" applyFont="1" applyBorder="1"/>
    <xf numFmtId="44" fontId="5" fillId="0" borderId="1" xfId="1" applyFont="1" applyBorder="1"/>
    <xf numFmtId="44" fontId="2" fillId="0" borderId="0" xfId="0" applyNumberFormat="1" applyFont="1"/>
    <xf numFmtId="0" fontId="6" fillId="0" borderId="0" xfId="0" applyFont="1" applyAlignment="1">
      <alignment horizontal="center"/>
    </xf>
    <xf numFmtId="6" fontId="0" fillId="0" borderId="0" xfId="0" applyNumberFormat="1"/>
    <xf numFmtId="44" fontId="0" fillId="0" borderId="0" xfId="0" applyNumberFormat="1"/>
    <xf numFmtId="8" fontId="0" fillId="0" borderId="0" xfId="0" applyNumberFormat="1"/>
    <xf numFmtId="8" fontId="2" fillId="0" borderId="0" xfId="0" applyNumberFormat="1" applyFont="1"/>
    <xf numFmtId="6" fontId="2" fillId="0" borderId="0" xfId="0" applyNumberFormat="1" applyFont="1"/>
    <xf numFmtId="6" fontId="0" fillId="0" borderId="4" xfId="0" applyNumberFormat="1" applyBorder="1"/>
    <xf numFmtId="0" fontId="0" fillId="2" borderId="0" xfId="0" applyFill="1"/>
    <xf numFmtId="0" fontId="2" fillId="2" borderId="0" xfId="0" applyFont="1" applyFill="1"/>
    <xf numFmtId="6" fontId="2" fillId="2" borderId="0" xfId="0" applyNumberFormat="1" applyFont="1" applyFill="1"/>
    <xf numFmtId="0" fontId="0" fillId="3" borderId="0" xfId="0" applyFill="1"/>
    <xf numFmtId="0" fontId="2" fillId="3" borderId="0" xfId="0" applyFont="1" applyFill="1"/>
    <xf numFmtId="0" fontId="0" fillId="4" borderId="0" xfId="0" applyFill="1"/>
    <xf numFmtId="6" fontId="0" fillId="4" borderId="0" xfId="0" applyNumberFormat="1" applyFill="1"/>
    <xf numFmtId="44" fontId="2" fillId="3" borderId="0" xfId="1" applyFont="1" applyFill="1"/>
    <xf numFmtId="44" fontId="0" fillId="0" borderId="4" xfId="0" applyNumberFormat="1" applyBorder="1"/>
    <xf numFmtId="0" fontId="0" fillId="5" borderId="0" xfId="0" applyFill="1"/>
    <xf numFmtId="44" fontId="0" fillId="0" borderId="6" xfId="0" applyNumberFormat="1" applyBorder="1"/>
    <xf numFmtId="0" fontId="0" fillId="6" borderId="0" xfId="0" applyFill="1"/>
    <xf numFmtId="8" fontId="0" fillId="6" borderId="0" xfId="0" applyNumberFormat="1" applyFill="1"/>
    <xf numFmtId="0" fontId="6" fillId="6" borderId="0" xfId="0" applyFont="1" applyFill="1"/>
    <xf numFmtId="8" fontId="6" fillId="6" borderId="0" xfId="0" applyNumberFormat="1" applyFont="1" applyFill="1"/>
    <xf numFmtId="0" fontId="5" fillId="3" borderId="0" xfId="0" applyFont="1" applyFill="1"/>
    <xf numFmtId="6" fontId="0" fillId="3" borderId="0" xfId="0" applyNumberFormat="1" applyFill="1"/>
    <xf numFmtId="8" fontId="0" fillId="3" borderId="0" xfId="0" applyNumberFormat="1" applyFill="1"/>
    <xf numFmtId="6" fontId="2" fillId="3" borderId="0" xfId="0" applyNumberFormat="1" applyFont="1" applyFill="1"/>
    <xf numFmtId="0" fontId="0" fillId="7" borderId="0" xfId="0" applyFill="1"/>
    <xf numFmtId="8" fontId="0" fillId="7" borderId="0" xfId="0" applyNumberFormat="1" applyFill="1"/>
    <xf numFmtId="0" fontId="2" fillId="7" borderId="0" xfId="0" applyFont="1" applyFill="1"/>
    <xf numFmtId="8" fontId="2" fillId="7" borderId="0" xfId="0" applyNumberFormat="1" applyFont="1" applyFill="1"/>
    <xf numFmtId="6" fontId="0" fillId="2" borderId="0" xfId="0" applyNumberFormat="1" applyFill="1"/>
    <xf numFmtId="0" fontId="0" fillId="8" borderId="0" xfId="0" applyFill="1"/>
    <xf numFmtId="0" fontId="2" fillId="4" borderId="0" xfId="0" applyFont="1" applyFill="1"/>
    <xf numFmtId="0" fontId="2" fillId="8" borderId="0" xfId="0" applyFont="1" applyFill="1"/>
    <xf numFmtId="0" fontId="8" fillId="0" borderId="0" xfId="0" applyFont="1"/>
    <xf numFmtId="0" fontId="0" fillId="0" borderId="14" xfId="0" applyBorder="1"/>
    <xf numFmtId="6" fontId="0" fillId="0" borderId="14" xfId="0" applyNumberFormat="1" applyBorder="1"/>
    <xf numFmtId="0" fontId="2" fillId="0" borderId="14" xfId="0" applyFont="1" applyBorder="1"/>
    <xf numFmtId="6" fontId="2" fillId="0" borderId="14" xfId="0" applyNumberFormat="1" applyFont="1" applyBorder="1"/>
    <xf numFmtId="6" fontId="0" fillId="0" borderId="11" xfId="0" applyNumberFormat="1" applyBorder="1"/>
    <xf numFmtId="44" fontId="0" fillId="0" borderId="7" xfId="0" applyNumberFormat="1" applyBorder="1" applyAlignment="1">
      <alignment horizontal="center"/>
    </xf>
    <xf numFmtId="44" fontId="0" fillId="0" borderId="1" xfId="0" applyNumberFormat="1" applyBorder="1"/>
    <xf numFmtId="44" fontId="0" fillId="0" borderId="8" xfId="0" applyNumberFormat="1" applyBorder="1"/>
    <xf numFmtId="44" fontId="0" fillId="0" borderId="3" xfId="0" applyNumberFormat="1" applyBorder="1"/>
    <xf numFmtId="44" fontId="0" fillId="0" borderId="5" xfId="0" applyNumberFormat="1" applyBorder="1"/>
    <xf numFmtId="44" fontId="0" fillId="0" borderId="12" xfId="0" applyNumberFormat="1" applyBorder="1"/>
    <xf numFmtId="0" fontId="0" fillId="9" borderId="0" xfId="0" applyFill="1"/>
    <xf numFmtId="6" fontId="0" fillId="8" borderId="0" xfId="0" applyNumberFormat="1" applyFill="1"/>
    <xf numFmtId="0" fontId="0" fillId="0" borderId="0" xfId="0" applyFont="1"/>
    <xf numFmtId="0" fontId="5" fillId="0" borderId="0" xfId="0" applyFont="1"/>
    <xf numFmtId="8" fontId="0" fillId="0" borderId="11" xfId="0" applyNumberFormat="1" applyBorder="1"/>
    <xf numFmtId="44" fontId="2" fillId="0" borderId="9" xfId="1" applyFont="1" applyBorder="1" applyAlignment="1">
      <alignment horizontal="center"/>
    </xf>
    <xf numFmtId="44" fontId="2" fillId="0" borderId="8" xfId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44" fontId="2" fillId="0" borderId="13" xfId="0" applyNumberFormat="1" applyFont="1" applyBorder="1" applyAlignment="1">
      <alignment horizontal="center"/>
    </xf>
    <xf numFmtId="44" fontId="2" fillId="0" borderId="9" xfId="1" applyNumberFormat="1" applyFont="1" applyBorder="1" applyAlignment="1">
      <alignment horizontal="center"/>
    </xf>
    <xf numFmtId="44" fontId="2" fillId="0" borderId="8" xfId="1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" fillId="3" borderId="0" xfId="0" quotePrefix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243445</xdr:colOff>
      <xdr:row>24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93294" cy="4657724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0</xdr:row>
      <xdr:rowOff>9525</xdr:rowOff>
    </xdr:from>
    <xdr:to>
      <xdr:col>5</xdr:col>
      <xdr:colOff>496516</xdr:colOff>
      <xdr:row>24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9525"/>
          <a:ext cx="3486150" cy="464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4662</xdr:rowOff>
    </xdr:from>
    <xdr:to>
      <xdr:col>0</xdr:col>
      <xdr:colOff>3231204</xdr:colOff>
      <xdr:row>49</xdr:row>
      <xdr:rowOff>81054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0327"/>
          <a:ext cx="3231204" cy="4119450"/>
        </a:xfrm>
        <a:prstGeom prst="rect">
          <a:avLst/>
        </a:prstGeom>
      </xdr:spPr>
    </xdr:pic>
    <xdr:clientData/>
  </xdr:twoCellAnchor>
  <xdr:twoCellAnchor editAs="oneCell">
    <xdr:from>
      <xdr:col>3</xdr:col>
      <xdr:colOff>75592</xdr:colOff>
      <xdr:row>28</xdr:row>
      <xdr:rowOff>3241</xdr:rowOff>
    </xdr:from>
    <xdr:to>
      <xdr:col>4</xdr:col>
      <xdr:colOff>1748143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7746" y="5768906"/>
          <a:ext cx="2999971" cy="4039817"/>
        </a:xfrm>
        <a:prstGeom prst="rect">
          <a:avLst/>
        </a:prstGeom>
      </xdr:spPr>
    </xdr:pic>
    <xdr:clientData/>
  </xdr:twoCellAnchor>
  <xdr:twoCellAnchor editAs="oneCell">
    <xdr:from>
      <xdr:col>5</xdr:col>
      <xdr:colOff>557314</xdr:colOff>
      <xdr:row>28</xdr:row>
      <xdr:rowOff>13752</xdr:rowOff>
    </xdr:from>
    <xdr:to>
      <xdr:col>7</xdr:col>
      <xdr:colOff>1297021</xdr:colOff>
      <xdr:row>49</xdr:row>
      <xdr:rowOff>91197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713" y="5779417"/>
          <a:ext cx="1955665" cy="4120503"/>
        </a:xfrm>
        <a:prstGeom prst="rect">
          <a:avLst/>
        </a:prstGeom>
      </xdr:spPr>
    </xdr:pic>
    <xdr:clientData/>
  </xdr:twoCellAnchor>
  <xdr:twoCellAnchor editAs="oneCell">
    <xdr:from>
      <xdr:col>7</xdr:col>
      <xdr:colOff>1297022</xdr:colOff>
      <xdr:row>28</xdr:row>
      <xdr:rowOff>10132</xdr:rowOff>
    </xdr:from>
    <xdr:to>
      <xdr:col>11</xdr:col>
      <xdr:colOff>243193</xdr:colOff>
      <xdr:row>48</xdr:row>
      <xdr:rowOff>182393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378" y="5775797"/>
          <a:ext cx="2573777" cy="4022793"/>
        </a:xfrm>
        <a:prstGeom prst="rect">
          <a:avLst/>
        </a:prstGeom>
      </xdr:spPr>
    </xdr:pic>
    <xdr:clientData/>
  </xdr:twoCellAnchor>
  <xdr:twoCellAnchor editAs="oneCell">
    <xdr:from>
      <xdr:col>12</xdr:col>
      <xdr:colOff>20265</xdr:colOff>
      <xdr:row>28</xdr:row>
      <xdr:rowOff>10133</xdr:rowOff>
    </xdr:from>
    <xdr:to>
      <xdr:col>18</xdr:col>
      <xdr:colOff>40532</xdr:colOff>
      <xdr:row>49</xdr:row>
      <xdr:rowOff>20267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5212" y="5775798"/>
          <a:ext cx="3880932" cy="40531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55</xdr:row>
      <xdr:rowOff>1</xdr:rowOff>
    </xdr:from>
    <xdr:to>
      <xdr:col>0</xdr:col>
      <xdr:colOff>1794036</xdr:colOff>
      <xdr:row>72</xdr:row>
      <xdr:rowOff>172260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115879"/>
          <a:ext cx="1794035" cy="3445211"/>
        </a:xfrm>
        <a:prstGeom prst="rect">
          <a:avLst/>
        </a:prstGeom>
      </xdr:spPr>
    </xdr:pic>
    <xdr:clientData/>
  </xdr:twoCellAnchor>
  <xdr:twoCellAnchor editAs="oneCell">
    <xdr:from>
      <xdr:col>0</xdr:col>
      <xdr:colOff>1793539</xdr:colOff>
      <xdr:row>55</xdr:row>
      <xdr:rowOff>20266</xdr:rowOff>
    </xdr:from>
    <xdr:to>
      <xdr:col>1</xdr:col>
      <xdr:colOff>597847</xdr:colOff>
      <xdr:row>72</xdr:row>
      <xdr:rowOff>151994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539" y="11136144"/>
          <a:ext cx="2046861" cy="3404680"/>
        </a:xfrm>
        <a:prstGeom prst="rect">
          <a:avLst/>
        </a:prstGeom>
      </xdr:spPr>
    </xdr:pic>
    <xdr:clientData/>
  </xdr:twoCellAnchor>
  <xdr:twoCellAnchor editAs="oneCell">
    <xdr:from>
      <xdr:col>2</xdr:col>
      <xdr:colOff>597845</xdr:colOff>
      <xdr:row>55</xdr:row>
      <xdr:rowOff>10133</xdr:rowOff>
    </xdr:from>
    <xdr:to>
      <xdr:col>3</xdr:col>
      <xdr:colOff>1307154</xdr:colOff>
      <xdr:row>72</xdr:row>
      <xdr:rowOff>151995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377" y="11126011"/>
          <a:ext cx="2533245" cy="3414814"/>
        </a:xfrm>
        <a:prstGeom prst="rect">
          <a:avLst/>
        </a:prstGeom>
      </xdr:spPr>
    </xdr:pic>
    <xdr:clientData/>
  </xdr:twoCellAnchor>
  <xdr:twoCellAnchor editAs="oneCell">
    <xdr:from>
      <xdr:col>4</xdr:col>
      <xdr:colOff>1104495</xdr:colOff>
      <xdr:row>54</xdr:row>
      <xdr:rowOff>151995</xdr:rowOff>
    </xdr:from>
    <xdr:to>
      <xdr:col>7</xdr:col>
      <xdr:colOff>253324</xdr:colOff>
      <xdr:row>73</xdr:row>
      <xdr:rowOff>10134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0426" y="11075346"/>
          <a:ext cx="2290053" cy="3516144"/>
        </a:xfrm>
        <a:prstGeom prst="rect">
          <a:avLst/>
        </a:prstGeom>
      </xdr:spPr>
    </xdr:pic>
    <xdr:clientData/>
  </xdr:twoCellAnchor>
  <xdr:twoCellAnchor editAs="oneCell">
    <xdr:from>
      <xdr:col>7</xdr:col>
      <xdr:colOff>253325</xdr:colOff>
      <xdr:row>54</xdr:row>
      <xdr:rowOff>182394</xdr:rowOff>
    </xdr:from>
    <xdr:to>
      <xdr:col>9</xdr:col>
      <xdr:colOff>182394</xdr:colOff>
      <xdr:row>72</xdr:row>
      <xdr:rowOff>182393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63" r="26870"/>
        <a:stretch/>
      </xdr:blipFill>
      <xdr:spPr>
        <a:xfrm>
          <a:off x="9180479" y="11105745"/>
          <a:ext cx="2340718" cy="3465478"/>
        </a:xfrm>
        <a:prstGeom prst="rect">
          <a:avLst/>
        </a:prstGeom>
      </xdr:spPr>
    </xdr:pic>
    <xdr:clientData/>
  </xdr:twoCellAnchor>
  <xdr:twoCellAnchor editAs="oneCell">
    <xdr:from>
      <xdr:col>9</xdr:col>
      <xdr:colOff>364787</xdr:colOff>
      <xdr:row>54</xdr:row>
      <xdr:rowOff>182394</xdr:rowOff>
    </xdr:from>
    <xdr:to>
      <xdr:col>12</xdr:col>
      <xdr:colOff>597845</xdr:colOff>
      <xdr:row>72</xdr:row>
      <xdr:rowOff>172260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05" t="11357" r="23548" b="5679"/>
        <a:stretch/>
      </xdr:blipFill>
      <xdr:spPr>
        <a:xfrm>
          <a:off x="11551596" y="11105745"/>
          <a:ext cx="2056994" cy="3455345"/>
        </a:xfrm>
        <a:prstGeom prst="rect">
          <a:avLst/>
        </a:prstGeom>
      </xdr:spPr>
    </xdr:pic>
    <xdr:clientData/>
  </xdr:twoCellAnchor>
  <xdr:twoCellAnchor editAs="oneCell">
    <xdr:from>
      <xdr:col>12</xdr:col>
      <xdr:colOff>587712</xdr:colOff>
      <xdr:row>55</xdr:row>
      <xdr:rowOff>1</xdr:rowOff>
    </xdr:from>
    <xdr:to>
      <xdr:col>15</xdr:col>
      <xdr:colOff>222925</xdr:colOff>
      <xdr:row>72</xdr:row>
      <xdr:rowOff>111463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9" t="10251" r="30998"/>
        <a:stretch/>
      </xdr:blipFill>
      <xdr:spPr>
        <a:xfrm>
          <a:off x="13598457" y="11115879"/>
          <a:ext cx="1671942" cy="3384414"/>
        </a:xfrm>
        <a:prstGeom prst="rect">
          <a:avLst/>
        </a:prstGeom>
      </xdr:spPr>
    </xdr:pic>
    <xdr:clientData/>
  </xdr:twoCellAnchor>
  <xdr:twoCellAnchor editAs="oneCell">
    <xdr:from>
      <xdr:col>15</xdr:col>
      <xdr:colOff>253326</xdr:colOff>
      <xdr:row>55</xdr:row>
      <xdr:rowOff>1</xdr:rowOff>
    </xdr:from>
    <xdr:to>
      <xdr:col>19</xdr:col>
      <xdr:colOff>40534</xdr:colOff>
      <xdr:row>73</xdr:row>
      <xdr:rowOff>30399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8" t="3878" r="5887" b="-155"/>
        <a:stretch/>
      </xdr:blipFill>
      <xdr:spPr>
        <a:xfrm>
          <a:off x="15300799" y="11115879"/>
          <a:ext cx="2219122" cy="3495876"/>
        </a:xfrm>
        <a:prstGeom prst="rect">
          <a:avLst/>
        </a:prstGeom>
      </xdr:spPr>
    </xdr:pic>
    <xdr:clientData/>
  </xdr:twoCellAnchor>
  <xdr:twoCellAnchor editAs="oneCell">
    <xdr:from>
      <xdr:col>19</xdr:col>
      <xdr:colOff>60809</xdr:colOff>
      <xdr:row>55</xdr:row>
      <xdr:rowOff>10133</xdr:rowOff>
    </xdr:from>
    <xdr:to>
      <xdr:col>22</xdr:col>
      <xdr:colOff>526918</xdr:colOff>
      <xdr:row>72</xdr:row>
      <xdr:rowOff>121595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05" t="25376" r="7161" b="33387"/>
        <a:stretch/>
      </xdr:blipFill>
      <xdr:spPr>
        <a:xfrm rot="16200000">
          <a:off x="16993013" y="11673195"/>
          <a:ext cx="3384414" cy="22900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10133</xdr:rowOff>
    </xdr:from>
    <xdr:to>
      <xdr:col>2</xdr:col>
      <xdr:colOff>121596</xdr:colOff>
      <xdr:row>103</xdr:row>
      <xdr:rowOff>20267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9" b="32042"/>
        <a:stretch/>
      </xdr:blipFill>
      <xdr:spPr>
        <a:xfrm>
          <a:off x="0" y="16638351"/>
          <a:ext cx="3972128" cy="3860666"/>
        </a:xfrm>
        <a:prstGeom prst="rect">
          <a:avLst/>
        </a:prstGeom>
      </xdr:spPr>
    </xdr:pic>
    <xdr:clientData/>
  </xdr:twoCellAnchor>
  <xdr:twoCellAnchor editAs="oneCell">
    <xdr:from>
      <xdr:col>2</xdr:col>
      <xdr:colOff>141862</xdr:colOff>
      <xdr:row>83</xdr:row>
      <xdr:rowOff>0</xdr:rowOff>
    </xdr:from>
    <xdr:to>
      <xdr:col>3</xdr:col>
      <xdr:colOff>842051</xdr:colOff>
      <xdr:row>102</xdr:row>
      <xdr:rowOff>162128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94" y="16628218"/>
          <a:ext cx="2524125" cy="3820133"/>
        </a:xfrm>
        <a:prstGeom prst="rect">
          <a:avLst/>
        </a:prstGeom>
      </xdr:spPr>
    </xdr:pic>
    <xdr:clientData/>
  </xdr:twoCellAnchor>
  <xdr:twoCellAnchor editAs="oneCell">
    <xdr:from>
      <xdr:col>4</xdr:col>
      <xdr:colOff>719441</xdr:colOff>
      <xdr:row>83</xdr:row>
      <xdr:rowOff>0</xdr:rowOff>
    </xdr:from>
    <xdr:to>
      <xdr:col>7</xdr:col>
      <xdr:colOff>374920</xdr:colOff>
      <xdr:row>102</xdr:row>
      <xdr:rowOff>182394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" t="13360" r="-279" b="-1887"/>
        <a:stretch/>
      </xdr:blipFill>
      <xdr:spPr>
        <a:xfrm>
          <a:off x="6505372" y="16628218"/>
          <a:ext cx="2796703" cy="3840399"/>
        </a:xfrm>
        <a:prstGeom prst="rect">
          <a:avLst/>
        </a:prstGeom>
      </xdr:spPr>
    </xdr:pic>
    <xdr:clientData/>
  </xdr:twoCellAnchor>
  <xdr:twoCellAnchor editAs="oneCell">
    <xdr:from>
      <xdr:col>8</xdr:col>
      <xdr:colOff>20266</xdr:colOff>
      <xdr:row>83</xdr:row>
      <xdr:rowOff>10132</xdr:rowOff>
    </xdr:from>
    <xdr:to>
      <xdr:col>11</xdr:col>
      <xdr:colOff>547180</xdr:colOff>
      <xdr:row>102</xdr:row>
      <xdr:rowOff>81064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9" t="10679" r="28138" b="10139"/>
        <a:stretch/>
      </xdr:blipFill>
      <xdr:spPr>
        <a:xfrm>
          <a:off x="10599096" y="16638350"/>
          <a:ext cx="2502845" cy="3728937"/>
        </a:xfrm>
        <a:prstGeom prst="rect">
          <a:avLst/>
        </a:prstGeom>
      </xdr:spPr>
    </xdr:pic>
    <xdr:clientData/>
  </xdr:twoCellAnchor>
  <xdr:twoCellAnchor editAs="oneCell">
    <xdr:from>
      <xdr:col>11</xdr:col>
      <xdr:colOff>537049</xdr:colOff>
      <xdr:row>83</xdr:row>
      <xdr:rowOff>0</xdr:rowOff>
    </xdr:from>
    <xdr:to>
      <xdr:col>16</xdr:col>
      <xdr:colOff>20267</xdr:colOff>
      <xdr:row>102</xdr:row>
      <xdr:rowOff>50665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79" t="5238" r="23033" b="9736"/>
        <a:stretch/>
      </xdr:blipFill>
      <xdr:spPr>
        <a:xfrm>
          <a:off x="13091810" y="16628218"/>
          <a:ext cx="2735904" cy="37086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162127</xdr:rowOff>
    </xdr:from>
    <xdr:to>
      <xdr:col>0</xdr:col>
      <xdr:colOff>3141223</xdr:colOff>
      <xdr:row>123</xdr:row>
      <xdr:rowOff>141861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54175"/>
          <a:ext cx="3141223" cy="2867633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109</xdr:row>
      <xdr:rowOff>10133</xdr:rowOff>
    </xdr:from>
    <xdr:to>
      <xdr:col>4</xdr:col>
      <xdr:colOff>1175426</xdr:colOff>
      <xdr:row>123</xdr:row>
      <xdr:rowOff>162127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8512" y="21694707"/>
          <a:ext cx="2502845" cy="2847367"/>
        </a:xfrm>
        <a:prstGeom prst="rect">
          <a:avLst/>
        </a:prstGeom>
      </xdr:spPr>
    </xdr:pic>
    <xdr:clientData/>
  </xdr:twoCellAnchor>
  <xdr:twoCellAnchor editAs="oneCell">
    <xdr:from>
      <xdr:col>4</xdr:col>
      <xdr:colOff>1185559</xdr:colOff>
      <xdr:row>108</xdr:row>
      <xdr:rowOff>162128</xdr:rowOff>
    </xdr:from>
    <xdr:to>
      <xdr:col>7</xdr:col>
      <xdr:colOff>729574</xdr:colOff>
      <xdr:row>123</xdr:row>
      <xdr:rowOff>141863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1490" y="21654176"/>
          <a:ext cx="2685239" cy="2867634"/>
        </a:xfrm>
        <a:prstGeom prst="rect">
          <a:avLst/>
        </a:prstGeom>
      </xdr:spPr>
    </xdr:pic>
    <xdr:clientData/>
  </xdr:twoCellAnchor>
  <xdr:twoCellAnchor editAs="oneCell">
    <xdr:from>
      <xdr:col>7</xdr:col>
      <xdr:colOff>719441</xdr:colOff>
      <xdr:row>108</xdr:row>
      <xdr:rowOff>162127</xdr:rowOff>
    </xdr:from>
    <xdr:to>
      <xdr:col>11</xdr:col>
      <xdr:colOff>293857</xdr:colOff>
      <xdr:row>123</xdr:row>
      <xdr:rowOff>111463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6595" y="21654175"/>
          <a:ext cx="3202022" cy="28372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364788</xdr:colOff>
      <xdr:row>108</xdr:row>
      <xdr:rowOff>141861</xdr:rowOff>
    </xdr:from>
    <xdr:to>
      <xdr:col>17</xdr:col>
      <xdr:colOff>253325</xdr:colOff>
      <xdr:row>123</xdr:row>
      <xdr:rowOff>162127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1" r="21273"/>
        <a:stretch/>
      </xdr:blipFill>
      <xdr:spPr>
        <a:xfrm>
          <a:off x="12919549" y="21633909"/>
          <a:ext cx="3749202" cy="2908165"/>
        </a:xfrm>
        <a:prstGeom prst="rect">
          <a:avLst/>
        </a:prstGeom>
      </xdr:spPr>
    </xdr:pic>
    <xdr:clientData/>
  </xdr:twoCellAnchor>
  <xdr:twoCellAnchor editAs="oneCell">
    <xdr:from>
      <xdr:col>0</xdr:col>
      <xdr:colOff>40532</xdr:colOff>
      <xdr:row>133</xdr:row>
      <xdr:rowOff>0</xdr:rowOff>
    </xdr:from>
    <xdr:to>
      <xdr:col>2</xdr:col>
      <xdr:colOff>99250</xdr:colOff>
      <xdr:row>155</xdr:row>
      <xdr:rowOff>55731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2" y="26497739"/>
          <a:ext cx="3909250" cy="4291316"/>
        </a:xfrm>
        <a:prstGeom prst="rect">
          <a:avLst/>
        </a:prstGeom>
      </xdr:spPr>
    </xdr:pic>
    <xdr:clientData/>
  </xdr:twoCellAnchor>
  <xdr:twoCellAnchor editAs="oneCell">
    <xdr:from>
      <xdr:col>2</xdr:col>
      <xdr:colOff>121597</xdr:colOff>
      <xdr:row>133</xdr:row>
      <xdr:rowOff>10133</xdr:rowOff>
    </xdr:from>
    <xdr:to>
      <xdr:col>4</xdr:col>
      <xdr:colOff>1388219</xdr:colOff>
      <xdr:row>154</xdr:row>
      <xdr:rowOff>70931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129" y="26507872"/>
          <a:ext cx="4417978" cy="4103857"/>
        </a:xfrm>
        <a:prstGeom prst="rect">
          <a:avLst/>
        </a:prstGeom>
      </xdr:spPr>
    </xdr:pic>
    <xdr:clientData/>
  </xdr:twoCellAnchor>
  <xdr:twoCellAnchor editAs="oneCell">
    <xdr:from>
      <xdr:col>4</xdr:col>
      <xdr:colOff>1925265</xdr:colOff>
      <xdr:row>136</xdr:row>
      <xdr:rowOff>81065</xdr:rowOff>
    </xdr:from>
    <xdr:to>
      <xdr:col>10</xdr:col>
      <xdr:colOff>411933</xdr:colOff>
      <xdr:row>155</xdr:row>
      <xdr:rowOff>50665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6" b="31137"/>
        <a:stretch/>
      </xdr:blipFill>
      <xdr:spPr>
        <a:xfrm>
          <a:off x="8927153" y="27156384"/>
          <a:ext cx="4647519" cy="36276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1</xdr:rowOff>
    </xdr:from>
    <xdr:to>
      <xdr:col>2</xdr:col>
      <xdr:colOff>1104495</xdr:colOff>
      <xdr:row>179</xdr:row>
      <xdr:rowOff>111464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37820"/>
          <a:ext cx="4955027" cy="3769468"/>
        </a:xfrm>
        <a:prstGeom prst="rect">
          <a:avLst/>
        </a:prstGeom>
      </xdr:spPr>
    </xdr:pic>
    <xdr:clientData/>
  </xdr:twoCellAnchor>
  <xdr:twoCellAnchor editAs="oneCell">
    <xdr:from>
      <xdr:col>2</xdr:col>
      <xdr:colOff>1084228</xdr:colOff>
      <xdr:row>171</xdr:row>
      <xdr:rowOff>50664</xdr:rowOff>
    </xdr:from>
    <xdr:to>
      <xdr:col>7</xdr:col>
      <xdr:colOff>222925</xdr:colOff>
      <xdr:row>188</xdr:row>
      <xdr:rowOff>162127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760" y="34006276"/>
          <a:ext cx="5431277" cy="338441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193</xdr:row>
      <xdr:rowOff>0</xdr:rowOff>
    </xdr:from>
    <xdr:to>
      <xdr:col>2</xdr:col>
      <xdr:colOff>1053831</xdr:colOff>
      <xdr:row>228</xdr:row>
      <xdr:rowOff>124337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8333059"/>
          <a:ext cx="4904362" cy="69106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32"/>
  <sheetViews>
    <sheetView tabSelected="1" workbookViewId="0">
      <selection activeCell="D11" sqref="D11"/>
    </sheetView>
  </sheetViews>
  <sheetFormatPr defaultColWidth="8.81640625" defaultRowHeight="14.5" x14ac:dyDescent="0.35"/>
  <cols>
    <col min="1" max="1" width="29.81640625" customWidth="1"/>
    <col min="2" max="2" width="11.26953125" bestFit="1" customWidth="1"/>
    <col min="3" max="3" width="9.26953125" bestFit="1" customWidth="1"/>
    <col min="6" max="6" width="10.08984375" bestFit="1" customWidth="1"/>
  </cols>
  <sheetData>
    <row r="2" spans="1:5" ht="15" thickBot="1" x14ac:dyDescent="0.4">
      <c r="A2" s="87" t="s">
        <v>9</v>
      </c>
      <c r="B2" s="87"/>
      <c r="C2" s="87"/>
      <c r="D2" s="20"/>
      <c r="E2" s="20"/>
    </row>
    <row r="3" spans="1:5" ht="15" thickBot="1" x14ac:dyDescent="0.4">
      <c r="A3" s="21" t="s">
        <v>7</v>
      </c>
      <c r="B3" s="16" t="s">
        <v>10</v>
      </c>
      <c r="C3" s="15" t="s">
        <v>11</v>
      </c>
    </row>
    <row r="4" spans="1:5" x14ac:dyDescent="0.35">
      <c r="A4" s="5" t="s">
        <v>14</v>
      </c>
      <c r="B4" s="17">
        <f>'Ex-KCNS Handover Details'!B4</f>
        <v>4313.7</v>
      </c>
      <c r="C4" s="6"/>
    </row>
    <row r="5" spans="1:5" x14ac:dyDescent="0.35">
      <c r="A5" s="5" t="s">
        <v>12</v>
      </c>
      <c r="B5" s="17">
        <f>'Deusi Income. Expns'!B7</f>
        <v>897</v>
      </c>
      <c r="C5" s="6"/>
    </row>
    <row r="6" spans="1:5" x14ac:dyDescent="0.35">
      <c r="A6" s="5" t="s">
        <v>40</v>
      </c>
      <c r="B6" s="84">
        <f>'Misc Income'!B8</f>
        <v>92.05</v>
      </c>
      <c r="C6" s="6"/>
    </row>
    <row r="7" spans="1:5" x14ac:dyDescent="0.35">
      <c r="A7" s="5" t="s">
        <v>41</v>
      </c>
      <c r="B7" s="18"/>
      <c r="C7" s="40">
        <f>'Misc Expenses'!B25</f>
        <v>1142.23</v>
      </c>
    </row>
    <row r="8" spans="1:5" x14ac:dyDescent="0.35">
      <c r="A8" s="5" t="s">
        <v>120</v>
      </c>
      <c r="B8" s="17">
        <f>'New Year Details'!B25:C25</f>
        <v>378.87000000000035</v>
      </c>
      <c r="C8" s="6"/>
    </row>
    <row r="9" spans="1:5" x14ac:dyDescent="0.35">
      <c r="A9" s="5" t="s">
        <v>84</v>
      </c>
      <c r="B9" s="73">
        <f>'Advertising Income'!B29</f>
        <v>400</v>
      </c>
      <c r="C9" s="6"/>
    </row>
    <row r="10" spans="1:5" x14ac:dyDescent="0.35">
      <c r="A10" s="5" t="s">
        <v>105</v>
      </c>
      <c r="B10" s="17">
        <f>'Sports event'!B25:C25</f>
        <v>477.45000000000005</v>
      </c>
      <c r="C10" s="6"/>
    </row>
    <row r="11" spans="1:5" x14ac:dyDescent="0.35">
      <c r="A11" s="5" t="s">
        <v>127</v>
      </c>
      <c r="B11" s="17" cm="1">
        <f t="array" ref="B11:C11">'Nepali New Year Picnic'!B25:C25</f>
        <v>-325</v>
      </c>
      <c r="C11" s="6">
        <v>0</v>
      </c>
    </row>
    <row r="12" spans="1:5" x14ac:dyDescent="0.35">
      <c r="A12" s="5"/>
      <c r="B12" s="18"/>
      <c r="C12" s="6"/>
    </row>
    <row r="13" spans="1:5" x14ac:dyDescent="0.35">
      <c r="A13" s="5"/>
      <c r="B13" s="18"/>
      <c r="C13" s="6"/>
    </row>
    <row r="14" spans="1:5" x14ac:dyDescent="0.35">
      <c r="A14" s="5"/>
      <c r="B14" s="18"/>
      <c r="C14" s="6"/>
    </row>
    <row r="15" spans="1:5" x14ac:dyDescent="0.35">
      <c r="A15" s="5"/>
      <c r="B15" s="18"/>
      <c r="C15" s="6"/>
    </row>
    <row r="16" spans="1:5" x14ac:dyDescent="0.35">
      <c r="A16" s="5"/>
      <c r="B16" s="18"/>
      <c r="C16" s="6"/>
    </row>
    <row r="17" spans="1:8" x14ac:dyDescent="0.35">
      <c r="A17" s="5"/>
      <c r="B17" s="18"/>
      <c r="C17" s="6"/>
    </row>
    <row r="18" spans="1:8" x14ac:dyDescent="0.35">
      <c r="A18" s="5"/>
      <c r="B18" s="18"/>
      <c r="C18" s="6"/>
    </row>
    <row r="19" spans="1:8" x14ac:dyDescent="0.35">
      <c r="A19" s="5"/>
      <c r="B19" s="18"/>
      <c r="C19" s="6"/>
    </row>
    <row r="20" spans="1:8" x14ac:dyDescent="0.35">
      <c r="A20" s="5"/>
      <c r="B20" s="18"/>
      <c r="C20" s="6"/>
    </row>
    <row r="21" spans="1:8" x14ac:dyDescent="0.35">
      <c r="A21" s="5"/>
      <c r="B21" s="18"/>
      <c r="C21" s="6"/>
    </row>
    <row r="22" spans="1:8" x14ac:dyDescent="0.35">
      <c r="A22" s="5"/>
      <c r="B22" s="18"/>
      <c r="C22" s="6"/>
    </row>
    <row r="23" spans="1:8" x14ac:dyDescent="0.35">
      <c r="A23" s="5"/>
      <c r="B23" s="18"/>
      <c r="C23" s="6"/>
    </row>
    <row r="24" spans="1:8" ht="15" thickBot="1" x14ac:dyDescent="0.4">
      <c r="A24" s="13"/>
      <c r="B24" s="19"/>
      <c r="C24" s="14"/>
    </row>
    <row r="25" spans="1:8" ht="15" thickBot="1" x14ac:dyDescent="0.4"/>
    <row r="26" spans="1:8" ht="15" thickBot="1" x14ac:dyDescent="0.4">
      <c r="A26" s="22" t="s">
        <v>13</v>
      </c>
      <c r="B26" s="85">
        <f>SUM(B4:B25)-SUM(C4:C25)</f>
        <v>5091.84</v>
      </c>
      <c r="C26" s="86"/>
      <c r="F26" s="36"/>
    </row>
    <row r="27" spans="1:8" x14ac:dyDescent="0.35">
      <c r="H27" s="36"/>
    </row>
    <row r="29" spans="1:8" x14ac:dyDescent="0.35">
      <c r="F29" s="36"/>
    </row>
    <row r="31" spans="1:8" x14ac:dyDescent="0.35">
      <c r="A31" s="25"/>
    </row>
    <row r="32" spans="1:8" x14ac:dyDescent="0.35">
      <c r="A32" s="24"/>
    </row>
  </sheetData>
  <mergeCells count="2">
    <mergeCell ref="B26:C26"/>
    <mergeCell ref="A2:C2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6:W231"/>
  <sheetViews>
    <sheetView topLeftCell="A191" zoomScale="106" zoomScaleNormal="106" workbookViewId="0">
      <selection activeCell="C182" sqref="C182"/>
    </sheetView>
  </sheetViews>
  <sheetFormatPr defaultRowHeight="14.5" x14ac:dyDescent="0.35"/>
  <cols>
    <col min="1" max="1" width="48.54296875" customWidth="1"/>
    <col min="3" max="3" width="27.26953125" bestFit="1" customWidth="1"/>
    <col min="4" max="4" width="19.81640625" bestFit="1" customWidth="1"/>
    <col min="5" max="5" width="28.81640625" bestFit="1" customWidth="1"/>
    <col min="8" max="8" width="24.7265625" bestFit="1" customWidth="1"/>
    <col min="9" max="9" width="11.453125" bestFit="1" customWidth="1"/>
    <col min="13" max="13" width="12.26953125" bestFit="1" customWidth="1"/>
  </cols>
  <sheetData>
    <row r="26" spans="1:8" x14ac:dyDescent="0.35">
      <c r="A26" s="1" t="s">
        <v>34</v>
      </c>
      <c r="B26" s="12">
        <f>14.22</f>
        <v>14.22</v>
      </c>
      <c r="C26" s="1"/>
      <c r="D26" s="1"/>
      <c r="E26" s="1" t="s">
        <v>35</v>
      </c>
      <c r="F26" s="38">
        <v>184.43</v>
      </c>
      <c r="G26" s="1"/>
    </row>
    <row r="28" spans="1:8" ht="45" customHeight="1" x14ac:dyDescent="0.75">
      <c r="A28" s="92" t="s">
        <v>42</v>
      </c>
      <c r="B28" s="92"/>
      <c r="C28" s="92"/>
      <c r="D28" s="92"/>
      <c r="E28" s="92"/>
      <c r="F28" s="92"/>
      <c r="G28" s="92"/>
      <c r="H28" s="92"/>
    </row>
    <row r="50" spans="1:18" ht="27" customHeight="1" x14ac:dyDescent="0.35">
      <c r="A50" s="41"/>
      <c r="B50" s="41"/>
      <c r="C50" s="41"/>
      <c r="D50" s="93" t="s">
        <v>43</v>
      </c>
      <c r="E50" s="93"/>
      <c r="F50" s="93"/>
      <c r="G50" s="93"/>
      <c r="H50" s="93"/>
      <c r="I50" s="93"/>
      <c r="J50" s="93"/>
      <c r="K50" s="93"/>
      <c r="L50" s="93"/>
      <c r="M50" s="94" t="s">
        <v>48</v>
      </c>
      <c r="N50" s="94"/>
      <c r="O50" s="94"/>
      <c r="P50" s="94"/>
      <c r="Q50" s="94"/>
      <c r="R50" s="94"/>
    </row>
    <row r="51" spans="1:18" x14ac:dyDescent="0.35">
      <c r="A51" s="41"/>
      <c r="B51" s="41"/>
      <c r="C51" s="41"/>
      <c r="D51" s="44"/>
      <c r="E51" s="44" t="s">
        <v>44</v>
      </c>
      <c r="F51" s="44">
        <v>24.51</v>
      </c>
      <c r="G51" s="44"/>
      <c r="H51" s="44"/>
      <c r="I51" s="44"/>
      <c r="J51" s="44"/>
      <c r="K51" s="44"/>
      <c r="L51" s="44"/>
      <c r="M51" s="46"/>
      <c r="N51" s="46"/>
      <c r="O51" s="46"/>
      <c r="P51" s="46"/>
      <c r="Q51" s="46"/>
      <c r="R51" s="46"/>
    </row>
    <row r="52" spans="1:18" x14ac:dyDescent="0.35">
      <c r="A52" s="41"/>
      <c r="B52" s="41"/>
      <c r="C52" s="41"/>
      <c r="D52" s="44"/>
      <c r="E52" s="44" t="s">
        <v>45</v>
      </c>
      <c r="F52" s="44">
        <v>22.98</v>
      </c>
      <c r="G52" s="44"/>
      <c r="H52" s="44"/>
      <c r="I52" s="44"/>
      <c r="J52" s="44"/>
      <c r="K52" s="44"/>
      <c r="L52" s="44"/>
      <c r="M52" s="46"/>
      <c r="N52" s="46"/>
      <c r="O52" s="46"/>
      <c r="P52" s="46"/>
      <c r="Q52" s="46"/>
      <c r="R52" s="46"/>
    </row>
    <row r="53" spans="1:18" x14ac:dyDescent="0.35">
      <c r="A53" s="41"/>
      <c r="B53" s="41"/>
      <c r="C53" s="41"/>
      <c r="D53" s="44"/>
      <c r="E53" s="44" t="s">
        <v>46</v>
      </c>
      <c r="F53" s="44">
        <v>20.73</v>
      </c>
      <c r="G53" s="44"/>
      <c r="H53" s="44"/>
      <c r="I53" s="44"/>
      <c r="J53" s="44"/>
      <c r="K53" s="44"/>
      <c r="L53" s="44"/>
      <c r="M53" s="46"/>
      <c r="N53" s="46"/>
      <c r="O53" s="46"/>
      <c r="P53" s="46"/>
      <c r="Q53" s="46"/>
      <c r="R53" s="46"/>
    </row>
    <row r="54" spans="1:18" x14ac:dyDescent="0.35">
      <c r="A54" s="42" t="s">
        <v>36</v>
      </c>
      <c r="B54" s="43">
        <v>200</v>
      </c>
      <c r="C54" s="41"/>
      <c r="D54" s="44"/>
      <c r="E54" s="45" t="s">
        <v>29</v>
      </c>
      <c r="F54" s="48">
        <f>SUM(F51:F53)</f>
        <v>68.22</v>
      </c>
      <c r="G54" s="44"/>
      <c r="H54" s="44"/>
      <c r="I54" s="44"/>
      <c r="J54" s="44"/>
      <c r="K54" s="44"/>
      <c r="L54" s="44"/>
      <c r="M54" s="46" t="s">
        <v>49</v>
      </c>
      <c r="N54" s="47">
        <v>25</v>
      </c>
      <c r="O54" s="46"/>
      <c r="P54" s="46"/>
      <c r="Q54" s="46"/>
      <c r="R54" s="46"/>
    </row>
    <row r="74" spans="1:23" ht="18.5" x14ac:dyDescent="0.45">
      <c r="A74" s="50" t="s">
        <v>51</v>
      </c>
      <c r="B74" s="50">
        <f>14.99+10.91</f>
        <v>25.9</v>
      </c>
      <c r="D74" s="95" t="s">
        <v>53</v>
      </c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</row>
    <row r="75" spans="1:23" x14ac:dyDescent="0.35">
      <c r="D75" s="52" t="s">
        <v>54</v>
      </c>
      <c r="E75" s="53">
        <v>129.97999999999999</v>
      </c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</row>
    <row r="76" spans="1:23" x14ac:dyDescent="0.35">
      <c r="D76" s="52" t="s">
        <v>55</v>
      </c>
      <c r="E76" s="53">
        <v>25.42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</row>
    <row r="77" spans="1:23" x14ac:dyDescent="0.35">
      <c r="D77" s="52" t="s">
        <v>56</v>
      </c>
      <c r="E77" s="53">
        <v>214.17</v>
      </c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</row>
    <row r="78" spans="1:23" x14ac:dyDescent="0.35">
      <c r="D78" s="52" t="s">
        <v>57</v>
      </c>
      <c r="E78" s="53">
        <v>21.51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</row>
    <row r="79" spans="1:23" x14ac:dyDescent="0.35">
      <c r="D79" s="52" t="s">
        <v>58</v>
      </c>
      <c r="E79" s="53">
        <v>17.73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</row>
    <row r="80" spans="1:23" x14ac:dyDescent="0.35">
      <c r="D80" s="52" t="s">
        <v>59</v>
      </c>
      <c r="E80" s="53">
        <v>87.98</v>
      </c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</row>
    <row r="81" spans="4:23" x14ac:dyDescent="0.35">
      <c r="D81" s="52" t="s">
        <v>60</v>
      </c>
      <c r="E81" s="53">
        <v>34.44</v>
      </c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</row>
    <row r="82" spans="4:23" ht="21" x14ac:dyDescent="0.5">
      <c r="D82" s="54" t="s">
        <v>29</v>
      </c>
      <c r="E82" s="55">
        <f>SUM(E75:E81)</f>
        <v>531.23</v>
      </c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</row>
    <row r="104" spans="1:16" ht="18.5" x14ac:dyDescent="0.45">
      <c r="A104" s="56" t="s">
        <v>62</v>
      </c>
      <c r="B104" s="44"/>
      <c r="C104" s="44"/>
      <c r="D104" s="44"/>
      <c r="E104" s="44"/>
      <c r="F104" s="44"/>
      <c r="G104" s="44"/>
      <c r="I104" s="99" t="s">
        <v>66</v>
      </c>
      <c r="J104" s="99"/>
      <c r="K104" s="99"/>
      <c r="L104" s="99"/>
      <c r="M104" s="99"/>
      <c r="N104" s="99"/>
      <c r="O104" s="99"/>
      <c r="P104" s="99"/>
    </row>
    <row r="105" spans="1:16" x14ac:dyDescent="0.35">
      <c r="A105" s="44" t="s">
        <v>63</v>
      </c>
      <c r="B105" s="57">
        <v>180</v>
      </c>
      <c r="C105" s="44"/>
      <c r="D105" s="44"/>
      <c r="E105" s="44"/>
      <c r="F105" s="44"/>
      <c r="G105" s="44"/>
      <c r="I105" s="60" t="s">
        <v>67</v>
      </c>
      <c r="J105" s="60">
        <v>106.92</v>
      </c>
      <c r="K105" s="60"/>
      <c r="L105" s="60"/>
      <c r="M105" s="60"/>
      <c r="N105" s="60"/>
      <c r="O105" s="60"/>
      <c r="P105" s="60"/>
    </row>
    <row r="106" spans="1:16" x14ac:dyDescent="0.35">
      <c r="A106" s="44" t="s">
        <v>64</v>
      </c>
      <c r="B106" s="58">
        <v>79.900000000000006</v>
      </c>
      <c r="C106" s="44"/>
      <c r="D106" s="44"/>
      <c r="E106" s="44"/>
      <c r="F106" s="44"/>
      <c r="G106" s="44"/>
      <c r="I106" s="60" t="s">
        <v>68</v>
      </c>
      <c r="J106" s="61">
        <v>58.85</v>
      </c>
      <c r="K106" s="61"/>
      <c r="L106" s="60"/>
      <c r="M106" s="60"/>
      <c r="N106" s="60"/>
      <c r="O106" s="60"/>
      <c r="P106" s="60"/>
    </row>
    <row r="107" spans="1:16" x14ac:dyDescent="0.35">
      <c r="A107" s="44" t="s">
        <v>44</v>
      </c>
      <c r="B107" s="58">
        <v>43.07</v>
      </c>
      <c r="C107" s="44"/>
      <c r="D107" s="44"/>
      <c r="E107" s="44"/>
      <c r="F107" s="44"/>
      <c r="G107" s="44"/>
      <c r="I107" s="62" t="s">
        <v>29</v>
      </c>
      <c r="J107" s="63">
        <f>SUM(J105:J106)</f>
        <v>165.77</v>
      </c>
      <c r="K107" s="63"/>
      <c r="L107" s="62"/>
      <c r="M107" s="62"/>
      <c r="N107" s="62"/>
      <c r="O107" s="62"/>
      <c r="P107" s="62"/>
    </row>
    <row r="108" spans="1:16" x14ac:dyDescent="0.35">
      <c r="A108" s="45" t="s">
        <v>65</v>
      </c>
      <c r="B108" s="59">
        <f>SUM(B105:B107)</f>
        <v>302.96999999999997</v>
      </c>
      <c r="C108" s="44"/>
      <c r="D108" s="44"/>
      <c r="E108" s="44"/>
      <c r="F108" s="44"/>
      <c r="G108" s="44"/>
    </row>
    <row r="125" spans="1:18" ht="18.5" x14ac:dyDescent="0.45">
      <c r="A125" s="96" t="s">
        <v>72</v>
      </c>
      <c r="B125" s="96"/>
      <c r="D125" s="97" t="s">
        <v>74</v>
      </c>
      <c r="E125" s="97"/>
      <c r="F125" s="97"/>
      <c r="G125" s="97"/>
      <c r="H125" s="97"/>
      <c r="I125" s="97"/>
      <c r="J125" s="97"/>
      <c r="K125" s="97"/>
      <c r="L125" s="97"/>
      <c r="M125" s="98" t="s">
        <v>77</v>
      </c>
      <c r="N125" s="98"/>
      <c r="O125" s="98"/>
      <c r="P125" s="98"/>
      <c r="Q125" s="98"/>
      <c r="R125" s="98"/>
    </row>
    <row r="126" spans="1:18" x14ac:dyDescent="0.35">
      <c r="A126" s="41" t="s">
        <v>73</v>
      </c>
      <c r="B126" s="64">
        <v>20</v>
      </c>
      <c r="D126" s="46" t="s">
        <v>75</v>
      </c>
      <c r="E126" s="46">
        <f>495.94-185</f>
        <v>310.94</v>
      </c>
      <c r="F126" s="46"/>
      <c r="G126" s="46"/>
      <c r="H126" s="46"/>
      <c r="I126" s="46"/>
      <c r="J126" s="46"/>
      <c r="K126" s="46"/>
      <c r="L126" s="46"/>
      <c r="M126" s="67" t="s">
        <v>78</v>
      </c>
      <c r="N126" s="67"/>
      <c r="O126" s="67">
        <f>27.85</f>
        <v>27.85</v>
      </c>
      <c r="P126" s="67"/>
      <c r="Q126" s="65"/>
      <c r="R126" s="65"/>
    </row>
    <row r="127" spans="1:18" x14ac:dyDescent="0.35">
      <c r="A127" s="42" t="s">
        <v>29</v>
      </c>
      <c r="B127" s="43">
        <f>B126</f>
        <v>20</v>
      </c>
      <c r="D127" s="46" t="s">
        <v>76</v>
      </c>
      <c r="E127" s="46">
        <v>2116</v>
      </c>
      <c r="F127" s="46"/>
      <c r="G127" s="46"/>
      <c r="H127" s="46"/>
      <c r="I127" s="46"/>
      <c r="J127" s="46"/>
      <c r="K127" s="46"/>
      <c r="L127" s="46"/>
      <c r="M127" s="65"/>
      <c r="N127" s="65"/>
      <c r="O127" s="65"/>
      <c r="P127" s="65"/>
      <c r="Q127" s="65"/>
      <c r="R127" s="65"/>
    </row>
    <row r="128" spans="1:18" x14ac:dyDescent="0.35">
      <c r="D128" s="66" t="s">
        <v>29</v>
      </c>
      <c r="E128" s="66">
        <f>SUM(E126:E127)</f>
        <v>2426.94</v>
      </c>
      <c r="F128" s="46"/>
      <c r="G128" s="46"/>
      <c r="H128" s="46"/>
      <c r="I128" s="46"/>
      <c r="J128" s="46"/>
      <c r="K128" s="46"/>
      <c r="L128" s="46"/>
      <c r="M128" s="65"/>
      <c r="N128" s="65"/>
      <c r="O128" s="65"/>
      <c r="P128" s="65"/>
      <c r="Q128" s="65"/>
      <c r="R128" s="65"/>
    </row>
    <row r="133" spans="1:5" ht="26" x14ac:dyDescent="0.6">
      <c r="A133" s="91" t="s">
        <v>87</v>
      </c>
      <c r="B133" s="91"/>
      <c r="C133" s="91"/>
      <c r="D133" s="91"/>
      <c r="E133" s="91"/>
    </row>
    <row r="157" spans="1:9" x14ac:dyDescent="0.35">
      <c r="A157" s="80" t="s">
        <v>88</v>
      </c>
      <c r="B157" s="80">
        <v>77.760000000000005</v>
      </c>
      <c r="C157" s="65" t="s">
        <v>91</v>
      </c>
      <c r="D157" s="81">
        <v>20</v>
      </c>
      <c r="E157" s="65"/>
      <c r="F157" s="46" t="s">
        <v>95</v>
      </c>
      <c r="G157" s="46"/>
      <c r="H157" s="46"/>
      <c r="I157" s="46">
        <f>137.19</f>
        <v>137.19</v>
      </c>
    </row>
    <row r="160" spans="1:9" ht="26" x14ac:dyDescent="0.6">
      <c r="A160" s="91" t="s">
        <v>96</v>
      </c>
      <c r="B160" s="91"/>
      <c r="C160" s="91"/>
      <c r="D160" s="91"/>
      <c r="E160" s="91"/>
    </row>
    <row r="181" spans="1:5" x14ac:dyDescent="0.35">
      <c r="A181" t="s">
        <v>97</v>
      </c>
      <c r="B181">
        <v>176</v>
      </c>
    </row>
    <row r="192" spans="1:5" ht="26" x14ac:dyDescent="0.6">
      <c r="A192" s="91" t="s">
        <v>107</v>
      </c>
      <c r="B192" s="91"/>
      <c r="C192" s="91"/>
      <c r="D192" s="91"/>
      <c r="E192" s="91"/>
    </row>
    <row r="217" spans="4:4" ht="18.5" x14ac:dyDescent="0.45">
      <c r="D217" s="83" t="s">
        <v>110</v>
      </c>
    </row>
    <row r="231" spans="1:2" x14ac:dyDescent="0.35">
      <c r="A231" t="s">
        <v>108</v>
      </c>
      <c r="B231">
        <v>65.63</v>
      </c>
    </row>
  </sheetData>
  <mergeCells count="11">
    <mergeCell ref="A192:E192"/>
    <mergeCell ref="A28:H28"/>
    <mergeCell ref="D50:L50"/>
    <mergeCell ref="M50:R50"/>
    <mergeCell ref="D74:W74"/>
    <mergeCell ref="A160:E160"/>
    <mergeCell ref="A133:E133"/>
    <mergeCell ref="A125:B125"/>
    <mergeCell ref="D125:L125"/>
    <mergeCell ref="M125:R125"/>
    <mergeCell ref="I104:P104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9"/>
  <sheetViews>
    <sheetView workbookViewId="0">
      <selection activeCell="E2" sqref="E2"/>
    </sheetView>
  </sheetViews>
  <sheetFormatPr defaultRowHeight="14.5" x14ac:dyDescent="0.35"/>
  <cols>
    <col min="1" max="1" width="33.453125" bestFit="1" customWidth="1"/>
    <col min="2" max="2" width="9.6328125" bestFit="1" customWidth="1"/>
    <col min="5" max="5" width="9.6328125" bestFit="1" customWidth="1"/>
  </cols>
  <sheetData>
    <row r="1" spans="1:5" ht="23.5" x14ac:dyDescent="0.55000000000000004">
      <c r="A1" s="68" t="s">
        <v>82</v>
      </c>
      <c r="B1" s="68"/>
    </row>
    <row r="2" spans="1:5" x14ac:dyDescent="0.35">
      <c r="A2" s="69" t="s">
        <v>83</v>
      </c>
      <c r="B2" s="70">
        <v>250</v>
      </c>
      <c r="C2" s="69"/>
    </row>
    <row r="3" spans="1:5" x14ac:dyDescent="0.35">
      <c r="A3" s="69" t="s">
        <v>101</v>
      </c>
      <c r="B3" s="70">
        <v>150</v>
      </c>
      <c r="C3" s="69"/>
    </row>
    <row r="4" spans="1:5" x14ac:dyDescent="0.35">
      <c r="A4" s="69" t="s">
        <v>115</v>
      </c>
      <c r="B4" s="70"/>
      <c r="C4" s="69"/>
      <c r="D4">
        <v>250</v>
      </c>
      <c r="E4" t="s">
        <v>125</v>
      </c>
    </row>
    <row r="5" spans="1:5" x14ac:dyDescent="0.35">
      <c r="A5" s="69" t="s">
        <v>126</v>
      </c>
      <c r="B5" s="69"/>
      <c r="C5" s="69"/>
      <c r="D5">
        <v>250</v>
      </c>
      <c r="E5" t="s">
        <v>125</v>
      </c>
    </row>
    <row r="6" spans="1:5" x14ac:dyDescent="0.35">
      <c r="A6" s="69"/>
      <c r="B6" s="69"/>
      <c r="C6" s="69"/>
    </row>
    <row r="7" spans="1:5" x14ac:dyDescent="0.35">
      <c r="A7" s="69"/>
      <c r="B7" s="69"/>
      <c r="C7" s="69"/>
    </row>
    <row r="8" spans="1:5" x14ac:dyDescent="0.35">
      <c r="A8" s="69"/>
      <c r="B8" s="69"/>
      <c r="C8" s="69"/>
    </row>
    <row r="9" spans="1:5" x14ac:dyDescent="0.35">
      <c r="A9" s="69"/>
      <c r="B9" s="69"/>
      <c r="C9" s="69"/>
    </row>
    <row r="10" spans="1:5" x14ac:dyDescent="0.35">
      <c r="A10" s="69"/>
      <c r="B10" s="69"/>
      <c r="C10" s="69"/>
    </row>
    <row r="11" spans="1:5" x14ac:dyDescent="0.35">
      <c r="A11" s="69"/>
      <c r="B11" s="69"/>
      <c r="C11" s="69"/>
    </row>
    <row r="12" spans="1:5" x14ac:dyDescent="0.35">
      <c r="A12" s="69"/>
      <c r="B12" s="69"/>
      <c r="C12" s="69"/>
    </row>
    <row r="13" spans="1:5" x14ac:dyDescent="0.35">
      <c r="A13" s="69"/>
      <c r="B13" s="69"/>
      <c r="C13" s="69"/>
    </row>
    <row r="14" spans="1:5" x14ac:dyDescent="0.35">
      <c r="A14" s="69"/>
      <c r="B14" s="69"/>
      <c r="C14" s="69"/>
    </row>
    <row r="15" spans="1:5" x14ac:dyDescent="0.35">
      <c r="A15" s="69"/>
      <c r="B15" s="69"/>
      <c r="C15" s="69"/>
    </row>
    <row r="16" spans="1:5" x14ac:dyDescent="0.35">
      <c r="A16" s="69"/>
      <c r="B16" s="69"/>
      <c r="C16" s="69"/>
    </row>
    <row r="17" spans="1:3" x14ac:dyDescent="0.35">
      <c r="A17" s="69"/>
      <c r="B17" s="69"/>
      <c r="C17" s="69"/>
    </row>
    <row r="18" spans="1:3" x14ac:dyDescent="0.35">
      <c r="A18" s="69"/>
      <c r="B18" s="69"/>
      <c r="C18" s="69"/>
    </row>
    <row r="19" spans="1:3" x14ac:dyDescent="0.35">
      <c r="A19" s="69"/>
      <c r="B19" s="69"/>
      <c r="C19" s="69"/>
    </row>
    <row r="20" spans="1:3" x14ac:dyDescent="0.35">
      <c r="A20" s="69"/>
      <c r="B20" s="69"/>
      <c r="C20" s="69"/>
    </row>
    <row r="21" spans="1:3" x14ac:dyDescent="0.35">
      <c r="A21" s="69"/>
      <c r="B21" s="69"/>
      <c r="C21" s="69"/>
    </row>
    <row r="22" spans="1:3" x14ac:dyDescent="0.35">
      <c r="A22" s="69"/>
      <c r="B22" s="69"/>
      <c r="C22" s="69"/>
    </row>
    <row r="23" spans="1:3" x14ac:dyDescent="0.35">
      <c r="A23" s="69"/>
      <c r="B23" s="69"/>
      <c r="C23" s="69"/>
    </row>
    <row r="24" spans="1:3" x14ac:dyDescent="0.35">
      <c r="A24" s="69"/>
      <c r="B24" s="69"/>
      <c r="C24" s="69"/>
    </row>
    <row r="25" spans="1:3" x14ac:dyDescent="0.35">
      <c r="A25" s="69"/>
      <c r="B25" s="69"/>
      <c r="C25" s="69"/>
    </row>
    <row r="26" spans="1:3" x14ac:dyDescent="0.35">
      <c r="A26" s="69"/>
      <c r="B26" s="69"/>
      <c r="C26" s="69"/>
    </row>
    <row r="27" spans="1:3" x14ac:dyDescent="0.35">
      <c r="A27" s="69"/>
      <c r="B27" s="69"/>
      <c r="C27" s="69"/>
    </row>
    <row r="28" spans="1:3" x14ac:dyDescent="0.35">
      <c r="A28" s="69"/>
      <c r="B28" s="69"/>
      <c r="C28" s="69"/>
    </row>
    <row r="29" spans="1:3" x14ac:dyDescent="0.35">
      <c r="A29" s="71" t="s">
        <v>29</v>
      </c>
      <c r="B29" s="72">
        <f>SUM(B2:B28)</f>
        <v>400</v>
      </c>
      <c r="C29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24"/>
  <sheetViews>
    <sheetView workbookViewId="0">
      <selection activeCell="D17" sqref="D17"/>
    </sheetView>
  </sheetViews>
  <sheetFormatPr defaultColWidth="11.453125" defaultRowHeight="14.5" x14ac:dyDescent="0.35"/>
  <cols>
    <col min="1" max="1" width="40.453125" bestFit="1" customWidth="1"/>
    <col min="2" max="2" width="12.26953125" bestFit="1" customWidth="1"/>
  </cols>
  <sheetData>
    <row r="1" spans="1:2" ht="19" thickBot="1" x14ac:dyDescent="0.5">
      <c r="A1" s="23" t="s">
        <v>15</v>
      </c>
      <c r="B1" s="24"/>
    </row>
    <row r="2" spans="1:2" x14ac:dyDescent="0.35">
      <c r="A2" s="29" t="s">
        <v>117</v>
      </c>
      <c r="B2" s="9">
        <f>100</f>
        <v>100</v>
      </c>
    </row>
    <row r="3" spans="1:2" x14ac:dyDescent="0.35">
      <c r="A3" s="30" t="s">
        <v>16</v>
      </c>
      <c r="B3" s="10">
        <v>100</v>
      </c>
    </row>
    <row r="4" spans="1:2" ht="15" thickBot="1" x14ac:dyDescent="0.4">
      <c r="A4" s="30" t="s">
        <v>118</v>
      </c>
      <c r="B4" s="10">
        <v>-20</v>
      </c>
    </row>
    <row r="5" spans="1:2" ht="19" thickBot="1" x14ac:dyDescent="0.5">
      <c r="A5" s="31" t="s">
        <v>17</v>
      </c>
      <c r="B5" s="32">
        <f>SUM(B2:B4)</f>
        <v>180</v>
      </c>
    </row>
    <row r="8" spans="1:2" ht="15" thickBot="1" x14ac:dyDescent="0.4">
      <c r="A8" s="100" t="s">
        <v>18</v>
      </c>
      <c r="B8" s="100"/>
    </row>
    <row r="9" spans="1:2" x14ac:dyDescent="0.35">
      <c r="A9" s="26" t="s">
        <v>19</v>
      </c>
      <c r="B9" s="9">
        <v>251</v>
      </c>
    </row>
    <row r="10" spans="1:2" x14ac:dyDescent="0.35">
      <c r="A10" s="5" t="s">
        <v>20</v>
      </c>
      <c r="B10" s="10">
        <v>1111</v>
      </c>
    </row>
    <row r="11" spans="1:2" x14ac:dyDescent="0.35">
      <c r="A11" s="5" t="s">
        <v>21</v>
      </c>
      <c r="B11" s="10">
        <v>2000</v>
      </c>
    </row>
    <row r="12" spans="1:2" x14ac:dyDescent="0.35">
      <c r="A12" s="5" t="s">
        <v>22</v>
      </c>
      <c r="B12" s="10">
        <v>2000</v>
      </c>
    </row>
    <row r="13" spans="1:2" x14ac:dyDescent="0.35">
      <c r="A13" s="5" t="s">
        <v>23</v>
      </c>
      <c r="B13" s="10">
        <v>2000</v>
      </c>
    </row>
    <row r="14" spans="1:2" x14ac:dyDescent="0.35">
      <c r="A14" s="5" t="s">
        <v>24</v>
      </c>
      <c r="B14" s="10">
        <v>2000</v>
      </c>
    </row>
    <row r="15" spans="1:2" x14ac:dyDescent="0.35">
      <c r="A15" s="5" t="s">
        <v>25</v>
      </c>
      <c r="B15" s="10">
        <v>10000</v>
      </c>
    </row>
    <row r="16" spans="1:2" ht="15" thickBot="1" x14ac:dyDescent="0.4">
      <c r="A16" s="5" t="s">
        <v>26</v>
      </c>
      <c r="B16" s="10">
        <v>10000</v>
      </c>
    </row>
    <row r="17" spans="1:2" ht="15" thickBot="1" x14ac:dyDescent="0.4">
      <c r="A17" s="27" t="s">
        <v>27</v>
      </c>
      <c r="B17" s="28">
        <f>SUM(B9:B16)</f>
        <v>29362</v>
      </c>
    </row>
    <row r="23" spans="1:2" x14ac:dyDescent="0.35">
      <c r="A23" s="25"/>
    </row>
    <row r="24" spans="1:2" x14ac:dyDescent="0.35">
      <c r="A24" s="24"/>
    </row>
  </sheetData>
  <mergeCells count="1">
    <mergeCell ref="A8:B8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3"/>
  <sheetViews>
    <sheetView workbookViewId="0">
      <selection activeCell="H11" sqref="H11"/>
    </sheetView>
  </sheetViews>
  <sheetFormatPr defaultColWidth="8.81640625" defaultRowHeight="14.5" x14ac:dyDescent="0.35"/>
  <cols>
    <col min="1" max="1" width="46.26953125" bestFit="1" customWidth="1"/>
    <col min="2" max="2" width="10.453125" bestFit="1" customWidth="1"/>
  </cols>
  <sheetData>
    <row r="1" spans="1:2" x14ac:dyDescent="0.35">
      <c r="A1" s="1" t="s">
        <v>8</v>
      </c>
      <c r="B1" s="12">
        <v>3906.7</v>
      </c>
    </row>
    <row r="2" spans="1:2" x14ac:dyDescent="0.35">
      <c r="A2" s="1" t="s">
        <v>28</v>
      </c>
      <c r="B2" s="12">
        <v>407</v>
      </c>
    </row>
    <row r="3" spans="1:2" x14ac:dyDescent="0.35">
      <c r="A3" s="1"/>
    </row>
    <row r="4" spans="1:2" x14ac:dyDescent="0.35">
      <c r="A4" s="1" t="s">
        <v>29</v>
      </c>
      <c r="B4" s="33">
        <f>SUM(B1:B2)</f>
        <v>4313.7</v>
      </c>
    </row>
    <row r="12" spans="1:2" x14ac:dyDescent="0.35">
      <c r="A12" s="25"/>
    </row>
    <row r="13" spans="1:2" x14ac:dyDescent="0.35">
      <c r="A13" s="24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5"/>
  <sheetViews>
    <sheetView topLeftCell="A17" workbookViewId="0">
      <selection activeCell="G28" sqref="G28"/>
    </sheetView>
  </sheetViews>
  <sheetFormatPr defaultColWidth="8.81640625" defaultRowHeight="14.5" x14ac:dyDescent="0.35"/>
  <cols>
    <col min="1" max="1" width="53.81640625" style="36" bestFit="1" customWidth="1"/>
    <col min="2" max="2" width="10.54296875" style="36" bestFit="1" customWidth="1"/>
    <col min="3" max="3" width="10.7265625" style="36" bestFit="1" customWidth="1"/>
    <col min="4" max="7" width="8.81640625" style="36"/>
    <col min="8" max="8" width="9.7265625" style="36" bestFit="1" customWidth="1"/>
    <col min="9" max="16384" width="8.81640625" style="36"/>
  </cols>
  <sheetData>
    <row r="1" spans="1:3" ht="15" thickBot="1" x14ac:dyDescent="0.4">
      <c r="A1" s="88" t="s">
        <v>37</v>
      </c>
      <c r="B1" s="88"/>
      <c r="C1" s="88"/>
    </row>
    <row r="2" spans="1:3" ht="15" thickBot="1" x14ac:dyDescent="0.4">
      <c r="A2" s="74" t="s">
        <v>7</v>
      </c>
      <c r="B2" s="75" t="s">
        <v>10</v>
      </c>
      <c r="C2" s="76" t="s">
        <v>11</v>
      </c>
    </row>
    <row r="3" spans="1:3" x14ac:dyDescent="0.35">
      <c r="A3" s="77" t="s">
        <v>38</v>
      </c>
      <c r="B3" s="17"/>
      <c r="C3" s="49">
        <f>Receipts!B54</f>
        <v>200</v>
      </c>
    </row>
    <row r="4" spans="1:3" x14ac:dyDescent="0.35">
      <c r="A4" s="77" t="s">
        <v>47</v>
      </c>
      <c r="B4" s="17"/>
      <c r="C4" s="49">
        <f>Receipts!F54</f>
        <v>68.22</v>
      </c>
    </row>
    <row r="5" spans="1:3" x14ac:dyDescent="0.35">
      <c r="A5" s="77" t="s">
        <v>50</v>
      </c>
      <c r="B5" s="17"/>
      <c r="C5" s="49">
        <f>Receipts!N54</f>
        <v>25</v>
      </c>
    </row>
    <row r="6" spans="1:3" x14ac:dyDescent="0.35">
      <c r="A6" s="77" t="s">
        <v>52</v>
      </c>
      <c r="B6" s="17"/>
      <c r="C6" s="49">
        <f>Receipts!B74</f>
        <v>25.9</v>
      </c>
    </row>
    <row r="7" spans="1:3" x14ac:dyDescent="0.35">
      <c r="A7" s="77" t="s">
        <v>61</v>
      </c>
      <c r="B7" s="17"/>
      <c r="C7" s="49">
        <f>Receipts!E82</f>
        <v>531.23</v>
      </c>
    </row>
    <row r="8" spans="1:3" x14ac:dyDescent="0.35">
      <c r="A8" s="77" t="s">
        <v>62</v>
      </c>
      <c r="B8" s="17"/>
      <c r="C8" s="49">
        <f>Receipts!B108</f>
        <v>302.96999999999997</v>
      </c>
    </row>
    <row r="9" spans="1:3" x14ac:dyDescent="0.35">
      <c r="A9" s="77" t="s">
        <v>66</v>
      </c>
      <c r="B9" s="17"/>
      <c r="C9" s="49">
        <f>Receipts!J107</f>
        <v>165.77</v>
      </c>
    </row>
    <row r="10" spans="1:3" x14ac:dyDescent="0.35">
      <c r="A10" s="77" t="s">
        <v>72</v>
      </c>
      <c r="B10" s="17"/>
      <c r="C10" s="49">
        <f>Receipts!B127</f>
        <v>20</v>
      </c>
    </row>
    <row r="11" spans="1:3" x14ac:dyDescent="0.35">
      <c r="A11" s="77" t="s">
        <v>122</v>
      </c>
      <c r="B11" s="17"/>
      <c r="C11" s="49">
        <f>Receipts!E128</f>
        <v>2426.94</v>
      </c>
    </row>
    <row r="12" spans="1:3" x14ac:dyDescent="0.35">
      <c r="A12" s="77" t="s">
        <v>77</v>
      </c>
      <c r="B12" s="17"/>
      <c r="C12" s="49">
        <f>Receipts!O126</f>
        <v>27.85</v>
      </c>
    </row>
    <row r="13" spans="1:3" x14ac:dyDescent="0.35">
      <c r="A13" s="77" t="s">
        <v>79</v>
      </c>
      <c r="B13" s="17"/>
      <c r="C13" s="49">
        <v>75</v>
      </c>
    </row>
    <row r="14" spans="1:3" x14ac:dyDescent="0.35">
      <c r="A14" s="77" t="s">
        <v>80</v>
      </c>
      <c r="B14" s="17">
        <f>695+55</f>
        <v>750</v>
      </c>
      <c r="C14" s="49"/>
    </row>
    <row r="15" spans="1:3" x14ac:dyDescent="0.35">
      <c r="A15" s="77" t="s">
        <v>81</v>
      </c>
      <c r="B15" s="17">
        <v>407</v>
      </c>
      <c r="C15" s="49"/>
    </row>
    <row r="16" spans="1:3" x14ac:dyDescent="0.35">
      <c r="A16" s="77" t="s">
        <v>85</v>
      </c>
      <c r="B16" s="17"/>
      <c r="C16" s="49">
        <v>20</v>
      </c>
    </row>
    <row r="17" spans="1:3" x14ac:dyDescent="0.35">
      <c r="A17" s="77" t="s">
        <v>86</v>
      </c>
      <c r="B17" s="17">
        <v>3110.75</v>
      </c>
      <c r="C17" s="49"/>
    </row>
    <row r="18" spans="1:3" x14ac:dyDescent="0.35">
      <c r="A18" s="77"/>
      <c r="B18" s="17"/>
      <c r="C18" s="49"/>
    </row>
    <row r="19" spans="1:3" x14ac:dyDescent="0.35">
      <c r="A19" s="77"/>
      <c r="B19" s="17"/>
      <c r="C19" s="49"/>
    </row>
    <row r="20" spans="1:3" x14ac:dyDescent="0.35">
      <c r="A20" s="77"/>
      <c r="B20" s="17"/>
      <c r="C20" s="49"/>
    </row>
    <row r="21" spans="1:3" x14ac:dyDescent="0.35">
      <c r="A21" s="77"/>
      <c r="B21" s="17"/>
      <c r="C21" s="49"/>
    </row>
    <row r="22" spans="1:3" x14ac:dyDescent="0.35">
      <c r="A22" s="77"/>
      <c r="B22" s="17"/>
      <c r="C22" s="49"/>
    </row>
    <row r="23" spans="1:3" ht="15" thickBot="1" x14ac:dyDescent="0.4">
      <c r="A23" s="78"/>
      <c r="B23" s="79"/>
      <c r="C23" s="51"/>
    </row>
    <row r="24" spans="1:3" ht="15" thickBot="1" x14ac:dyDescent="0.4"/>
    <row r="25" spans="1:3" ht="15" thickBot="1" x14ac:dyDescent="0.4">
      <c r="A25" s="8" t="s">
        <v>13</v>
      </c>
      <c r="B25" s="89">
        <f>SUM(B3:B24)-SUM(C3:C24)</f>
        <v>378.87000000000035</v>
      </c>
      <c r="C25" s="90"/>
    </row>
  </sheetData>
  <mergeCells count="2">
    <mergeCell ref="A1:C1"/>
    <mergeCell ref="B25:C25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5"/>
  <sheetViews>
    <sheetView workbookViewId="0">
      <selection activeCell="B5" sqref="B5"/>
    </sheetView>
  </sheetViews>
  <sheetFormatPr defaultRowHeight="14.5" x14ac:dyDescent="0.35"/>
  <cols>
    <col min="1" max="1" width="55.453125" bestFit="1" customWidth="1"/>
    <col min="2" max="2" width="10.54296875" bestFit="1" customWidth="1"/>
    <col min="3" max="3" width="10.7265625" bestFit="1" customWidth="1"/>
  </cols>
  <sheetData>
    <row r="1" spans="1:3" ht="15" thickBot="1" x14ac:dyDescent="0.4">
      <c r="A1" s="88" t="s">
        <v>98</v>
      </c>
      <c r="B1" s="88"/>
      <c r="C1" s="88"/>
    </row>
    <row r="2" spans="1:3" ht="15" thickBot="1" x14ac:dyDescent="0.4">
      <c r="A2" s="74" t="s">
        <v>7</v>
      </c>
      <c r="B2" s="75" t="s">
        <v>10</v>
      </c>
      <c r="C2" s="76" t="s">
        <v>11</v>
      </c>
    </row>
    <row r="3" spans="1:3" x14ac:dyDescent="0.35">
      <c r="A3" s="77" t="s">
        <v>100</v>
      </c>
      <c r="B3" s="17"/>
      <c r="C3" s="49">
        <v>325</v>
      </c>
    </row>
    <row r="4" spans="1:3" x14ac:dyDescent="0.35">
      <c r="A4" s="77"/>
      <c r="B4" s="17"/>
      <c r="C4" s="49"/>
    </row>
    <row r="5" spans="1:3" x14ac:dyDescent="0.35">
      <c r="A5" s="77"/>
      <c r="B5" s="17"/>
      <c r="C5" s="49"/>
    </row>
    <row r="6" spans="1:3" x14ac:dyDescent="0.35">
      <c r="A6" s="77"/>
      <c r="B6" s="17"/>
      <c r="C6" s="49"/>
    </row>
    <row r="7" spans="1:3" x14ac:dyDescent="0.35">
      <c r="A7" s="77"/>
      <c r="B7" s="17"/>
      <c r="C7" s="49"/>
    </row>
    <row r="8" spans="1:3" x14ac:dyDescent="0.35">
      <c r="A8" s="77"/>
      <c r="B8" s="17"/>
      <c r="C8" s="49"/>
    </row>
    <row r="9" spans="1:3" x14ac:dyDescent="0.35">
      <c r="A9" s="77"/>
      <c r="B9" s="17"/>
      <c r="C9" s="49"/>
    </row>
    <row r="10" spans="1:3" x14ac:dyDescent="0.35">
      <c r="A10" s="77"/>
      <c r="B10" s="17"/>
      <c r="C10" s="49"/>
    </row>
    <row r="11" spans="1:3" x14ac:dyDescent="0.35">
      <c r="A11" s="77"/>
      <c r="B11" s="17"/>
      <c r="C11" s="49"/>
    </row>
    <row r="12" spans="1:3" x14ac:dyDescent="0.35">
      <c r="A12" s="77"/>
      <c r="B12" s="17"/>
      <c r="C12" s="49"/>
    </row>
    <row r="13" spans="1:3" x14ac:dyDescent="0.35">
      <c r="A13" s="77"/>
      <c r="B13" s="17"/>
      <c r="C13" s="49"/>
    </row>
    <row r="14" spans="1:3" x14ac:dyDescent="0.35">
      <c r="A14" s="77"/>
      <c r="B14" s="17"/>
      <c r="C14" s="49"/>
    </row>
    <row r="15" spans="1:3" x14ac:dyDescent="0.35">
      <c r="A15" s="77"/>
      <c r="B15" s="17"/>
      <c r="C15" s="49"/>
    </row>
    <row r="16" spans="1:3" x14ac:dyDescent="0.35">
      <c r="A16" s="77"/>
      <c r="B16" s="17"/>
      <c r="C16" s="49"/>
    </row>
    <row r="17" spans="1:3" x14ac:dyDescent="0.35">
      <c r="A17" s="77"/>
      <c r="B17" s="17"/>
      <c r="C17" s="49"/>
    </row>
    <row r="18" spans="1:3" x14ac:dyDescent="0.35">
      <c r="A18" s="77"/>
      <c r="B18" s="17"/>
      <c r="C18" s="49"/>
    </row>
    <row r="19" spans="1:3" x14ac:dyDescent="0.35">
      <c r="A19" s="77"/>
      <c r="B19" s="17"/>
      <c r="C19" s="49"/>
    </row>
    <row r="20" spans="1:3" x14ac:dyDescent="0.35">
      <c r="A20" s="77"/>
      <c r="B20" s="17"/>
      <c r="C20" s="49"/>
    </row>
    <row r="21" spans="1:3" x14ac:dyDescent="0.35">
      <c r="A21" s="77"/>
      <c r="B21" s="17"/>
      <c r="C21" s="49"/>
    </row>
    <row r="22" spans="1:3" x14ac:dyDescent="0.35">
      <c r="A22" s="77"/>
      <c r="B22" s="17"/>
      <c r="C22" s="49"/>
    </row>
    <row r="23" spans="1:3" ht="15" thickBot="1" x14ac:dyDescent="0.4">
      <c r="A23" s="78"/>
      <c r="B23" s="79"/>
      <c r="C23" s="51"/>
    </row>
    <row r="24" spans="1:3" ht="15" thickBot="1" x14ac:dyDescent="0.4">
      <c r="A24" s="36"/>
      <c r="B24" s="36"/>
      <c r="C24" s="36"/>
    </row>
    <row r="25" spans="1:3" ht="15" thickBot="1" x14ac:dyDescent="0.4">
      <c r="A25" s="8" t="s">
        <v>13</v>
      </c>
      <c r="B25" s="89">
        <f>SUM(B3:B24)-SUM(C3:C24)</f>
        <v>-325</v>
      </c>
      <c r="C25" s="90"/>
    </row>
  </sheetData>
  <mergeCells count="2">
    <mergeCell ref="A1:C1"/>
    <mergeCell ref="B25:C2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5"/>
  <sheetViews>
    <sheetView topLeftCell="A6" workbookViewId="0">
      <selection activeCell="B16" sqref="B16"/>
    </sheetView>
  </sheetViews>
  <sheetFormatPr defaultRowHeight="14.5" x14ac:dyDescent="0.35"/>
  <cols>
    <col min="1" max="1" width="55.453125" bestFit="1" customWidth="1"/>
    <col min="2" max="2" width="10.54296875" bestFit="1" customWidth="1"/>
    <col min="7" max="7" width="19.54296875" bestFit="1" customWidth="1"/>
  </cols>
  <sheetData>
    <row r="1" spans="1:9" ht="15" thickBot="1" x14ac:dyDescent="0.4">
      <c r="A1" s="88" t="s">
        <v>99</v>
      </c>
      <c r="B1" s="88"/>
      <c r="C1" s="88"/>
    </row>
    <row r="2" spans="1:9" ht="15" thickBot="1" x14ac:dyDescent="0.4">
      <c r="A2" s="74" t="s">
        <v>7</v>
      </c>
      <c r="B2" s="75" t="s">
        <v>10</v>
      </c>
      <c r="C2" s="76" t="s">
        <v>11</v>
      </c>
      <c r="G2" t="s">
        <v>112</v>
      </c>
      <c r="H2" s="35">
        <v>51</v>
      </c>
      <c r="I2" t="s">
        <v>102</v>
      </c>
    </row>
    <row r="3" spans="1:9" x14ac:dyDescent="0.35">
      <c r="A3" s="77" t="s">
        <v>97</v>
      </c>
      <c r="B3" s="17"/>
      <c r="C3" s="49">
        <f>Receipts!B181</f>
        <v>176</v>
      </c>
    </row>
    <row r="4" spans="1:9" x14ac:dyDescent="0.35">
      <c r="A4" s="77"/>
      <c r="B4" s="17"/>
      <c r="C4" s="49"/>
    </row>
    <row r="5" spans="1:9" x14ac:dyDescent="0.35">
      <c r="A5" s="77" t="s">
        <v>111</v>
      </c>
      <c r="B5" s="17">
        <v>51</v>
      </c>
      <c r="C5" s="49"/>
    </row>
    <row r="6" spans="1:9" x14ac:dyDescent="0.35">
      <c r="A6" s="77" t="s">
        <v>103</v>
      </c>
      <c r="B6" s="17">
        <v>20</v>
      </c>
      <c r="C6" s="49"/>
    </row>
    <row r="7" spans="1:9" x14ac:dyDescent="0.35">
      <c r="A7" s="77" t="s">
        <v>104</v>
      </c>
      <c r="B7" s="17">
        <v>5</v>
      </c>
      <c r="C7" s="49"/>
    </row>
    <row r="8" spans="1:9" x14ac:dyDescent="0.35">
      <c r="A8" s="77"/>
      <c r="B8" s="17"/>
      <c r="C8" s="49"/>
    </row>
    <row r="9" spans="1:9" x14ac:dyDescent="0.35">
      <c r="A9" s="77" t="s">
        <v>116</v>
      </c>
      <c r="B9" s="17">
        <v>577.45000000000005</v>
      </c>
      <c r="C9" s="49"/>
    </row>
    <row r="10" spans="1:9" x14ac:dyDescent="0.35">
      <c r="A10" s="77"/>
      <c r="B10" s="17"/>
      <c r="C10" s="49"/>
    </row>
    <row r="11" spans="1:9" x14ac:dyDescent="0.35">
      <c r="A11" s="77"/>
      <c r="B11" s="17"/>
      <c r="C11" s="49"/>
    </row>
    <row r="12" spans="1:9" x14ac:dyDescent="0.35">
      <c r="A12" s="77"/>
      <c r="B12" s="17"/>
      <c r="C12" s="49"/>
    </row>
    <row r="13" spans="1:9" x14ac:dyDescent="0.35">
      <c r="A13" s="77"/>
      <c r="B13" s="17"/>
      <c r="C13" s="49"/>
    </row>
    <row r="14" spans="1:9" x14ac:dyDescent="0.35">
      <c r="A14" s="77"/>
      <c r="B14" s="17"/>
      <c r="C14" s="49"/>
    </row>
    <row r="15" spans="1:9" x14ac:dyDescent="0.35">
      <c r="A15" s="77"/>
      <c r="B15" s="17"/>
      <c r="C15" s="49"/>
    </row>
    <row r="16" spans="1:9" x14ac:dyDescent="0.35">
      <c r="A16" s="77"/>
      <c r="B16" s="17"/>
      <c r="C16" s="49"/>
    </row>
    <row r="17" spans="1:3" x14ac:dyDescent="0.35">
      <c r="A17" s="77"/>
      <c r="B17" s="17"/>
      <c r="C17" s="49"/>
    </row>
    <row r="18" spans="1:3" x14ac:dyDescent="0.35">
      <c r="A18" s="77"/>
      <c r="B18" s="17"/>
      <c r="C18" s="49"/>
    </row>
    <row r="19" spans="1:3" x14ac:dyDescent="0.35">
      <c r="A19" s="77"/>
      <c r="B19" s="17"/>
      <c r="C19" s="49"/>
    </row>
    <row r="20" spans="1:3" x14ac:dyDescent="0.35">
      <c r="A20" s="77"/>
      <c r="B20" s="17"/>
      <c r="C20" s="49"/>
    </row>
    <row r="21" spans="1:3" x14ac:dyDescent="0.35">
      <c r="A21" s="77"/>
      <c r="B21" s="17"/>
      <c r="C21" s="49"/>
    </row>
    <row r="22" spans="1:3" x14ac:dyDescent="0.35">
      <c r="A22" s="77"/>
      <c r="B22" s="17"/>
      <c r="C22" s="49"/>
    </row>
    <row r="23" spans="1:3" ht="15" thickBot="1" x14ac:dyDescent="0.4">
      <c r="A23" s="78"/>
      <c r="B23" s="79"/>
      <c r="C23" s="51"/>
    </row>
    <row r="24" spans="1:3" ht="15" thickBot="1" x14ac:dyDescent="0.4">
      <c r="A24" s="36"/>
      <c r="B24" s="36"/>
      <c r="C24" s="36"/>
    </row>
    <row r="25" spans="1:3" ht="15" thickBot="1" x14ac:dyDescent="0.4">
      <c r="A25" s="8" t="s">
        <v>13</v>
      </c>
      <c r="B25" s="89">
        <f>SUM(B3:B24)-SUM(C3:C24)</f>
        <v>477.45000000000005</v>
      </c>
      <c r="C25" s="90"/>
    </row>
  </sheetData>
  <mergeCells count="2">
    <mergeCell ref="A1:C1"/>
    <mergeCell ref="B25:C2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4"/>
  <sheetViews>
    <sheetView workbookViewId="0">
      <selection activeCell="B13" sqref="B13"/>
    </sheetView>
  </sheetViews>
  <sheetFormatPr defaultColWidth="8.81640625" defaultRowHeight="14.5" x14ac:dyDescent="0.35"/>
  <cols>
    <col min="1" max="1" width="20.26953125" bestFit="1" customWidth="1"/>
    <col min="2" max="2" width="35.81640625" bestFit="1" customWidth="1"/>
  </cols>
  <sheetData>
    <row r="1" spans="1:2" x14ac:dyDescent="0.35">
      <c r="A1" s="1" t="s">
        <v>0</v>
      </c>
      <c r="B1" s="1" t="s">
        <v>1</v>
      </c>
    </row>
    <row r="2" spans="1:2" x14ac:dyDescent="0.35">
      <c r="A2" s="1"/>
      <c r="B2" s="1"/>
    </row>
    <row r="3" spans="1:2" ht="15" thickBot="1" x14ac:dyDescent="0.4">
      <c r="A3" s="1" t="s">
        <v>7</v>
      </c>
      <c r="B3" s="2" t="s">
        <v>5</v>
      </c>
    </row>
    <row r="4" spans="1:2" x14ac:dyDescent="0.35">
      <c r="A4" s="3" t="s">
        <v>2</v>
      </c>
      <c r="B4" s="9">
        <f>233+205</f>
        <v>438</v>
      </c>
    </row>
    <row r="5" spans="1:2" x14ac:dyDescent="0.35">
      <c r="A5" s="4" t="s">
        <v>4</v>
      </c>
      <c r="B5" s="10">
        <f>51+100+205</f>
        <v>356</v>
      </c>
    </row>
    <row r="6" spans="1:2" ht="15" thickBot="1" x14ac:dyDescent="0.4">
      <c r="A6" s="4" t="s">
        <v>6</v>
      </c>
      <c r="B6" s="11">
        <f>51+52</f>
        <v>103</v>
      </c>
    </row>
    <row r="7" spans="1:2" ht="15" thickBot="1" x14ac:dyDescent="0.4">
      <c r="A7" s="7" t="s">
        <v>3</v>
      </c>
      <c r="B7" s="8">
        <f>SUM(B4:B6)</f>
        <v>897</v>
      </c>
    </row>
    <row r="13" spans="1:2" x14ac:dyDescent="0.35">
      <c r="A13" s="25"/>
    </row>
    <row r="14" spans="1:2" x14ac:dyDescent="0.35">
      <c r="A14" s="2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B8"/>
  <sheetViews>
    <sheetView workbookViewId="0">
      <selection activeCell="A9" sqref="A9"/>
    </sheetView>
  </sheetViews>
  <sheetFormatPr defaultColWidth="8.81640625" defaultRowHeight="14.5" x14ac:dyDescent="0.35"/>
  <sheetData>
    <row r="2" spans="1:2" x14ac:dyDescent="0.35">
      <c r="A2" t="s">
        <v>123</v>
      </c>
      <c r="B2" s="37">
        <v>92.05</v>
      </c>
    </row>
    <row r="8" spans="1:2" x14ac:dyDescent="0.35">
      <c r="A8" t="s">
        <v>29</v>
      </c>
      <c r="B8" s="37">
        <f>SUM(B2:B7)</f>
        <v>92.05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25"/>
  <sheetViews>
    <sheetView topLeftCell="A5" workbookViewId="0">
      <selection activeCell="A18" sqref="A18"/>
    </sheetView>
  </sheetViews>
  <sheetFormatPr defaultColWidth="8.81640625" defaultRowHeight="14.5" x14ac:dyDescent="0.35"/>
  <cols>
    <col min="1" max="1" width="63.81640625" bestFit="1" customWidth="1"/>
  </cols>
  <sheetData>
    <row r="1" spans="1:3" ht="21" x14ac:dyDescent="0.5">
      <c r="A1" s="34" t="s">
        <v>30</v>
      </c>
    </row>
    <row r="2" spans="1:3" x14ac:dyDescent="0.35">
      <c r="A2" t="s">
        <v>31</v>
      </c>
      <c r="B2" s="35">
        <v>135</v>
      </c>
    </row>
    <row r="3" spans="1:3" x14ac:dyDescent="0.35">
      <c r="A3" t="s">
        <v>33</v>
      </c>
      <c r="B3" s="37">
        <f>Receipts!F26</f>
        <v>184.43</v>
      </c>
    </row>
    <row r="4" spans="1:3" x14ac:dyDescent="0.35">
      <c r="A4" t="s">
        <v>32</v>
      </c>
      <c r="B4" s="36">
        <f>Receipts!B26</f>
        <v>14.22</v>
      </c>
    </row>
    <row r="5" spans="1:3" x14ac:dyDescent="0.35">
      <c r="A5" t="s">
        <v>39</v>
      </c>
      <c r="B5" s="35">
        <v>6</v>
      </c>
      <c r="C5" s="35"/>
    </row>
    <row r="10" spans="1:3" ht="21" x14ac:dyDescent="0.5">
      <c r="A10" s="34" t="s">
        <v>90</v>
      </c>
    </row>
    <row r="11" spans="1:3" x14ac:dyDescent="0.35">
      <c r="A11" s="82" t="s">
        <v>69</v>
      </c>
      <c r="B11" s="35"/>
    </row>
    <row r="12" spans="1:3" x14ac:dyDescent="0.35">
      <c r="A12" s="24" t="s">
        <v>70</v>
      </c>
      <c r="B12" s="35">
        <v>20</v>
      </c>
    </row>
    <row r="13" spans="1:3" x14ac:dyDescent="0.35">
      <c r="A13" s="24" t="s">
        <v>71</v>
      </c>
      <c r="B13" s="35">
        <v>20</v>
      </c>
    </row>
    <row r="14" spans="1:3" x14ac:dyDescent="0.35">
      <c r="A14" t="s">
        <v>89</v>
      </c>
      <c r="B14" s="35">
        <f>Receipts!B157</f>
        <v>77.760000000000005</v>
      </c>
    </row>
    <row r="15" spans="1:3" x14ac:dyDescent="0.35">
      <c r="A15" t="s">
        <v>92</v>
      </c>
      <c r="B15" s="35">
        <v>20</v>
      </c>
    </row>
    <row r="16" spans="1:3" x14ac:dyDescent="0.35">
      <c r="A16" t="s">
        <v>93</v>
      </c>
      <c r="B16">
        <f>Receipts!I157</f>
        <v>137.19</v>
      </c>
    </row>
    <row r="17" spans="1:2" x14ac:dyDescent="0.35">
      <c r="A17" t="s">
        <v>94</v>
      </c>
      <c r="B17" s="35">
        <v>-78</v>
      </c>
    </row>
    <row r="18" spans="1:2" x14ac:dyDescent="0.35">
      <c r="A18" t="s">
        <v>106</v>
      </c>
      <c r="B18">
        <f>Receipts!B231</f>
        <v>65.63</v>
      </c>
    </row>
    <row r="19" spans="1:2" x14ac:dyDescent="0.35">
      <c r="A19" t="s">
        <v>109</v>
      </c>
      <c r="B19">
        <f>37+3</f>
        <v>40</v>
      </c>
    </row>
    <row r="20" spans="1:2" x14ac:dyDescent="0.35">
      <c r="A20" t="s">
        <v>121</v>
      </c>
      <c r="B20">
        <v>500</v>
      </c>
    </row>
    <row r="21" spans="1:2" x14ac:dyDescent="0.35">
      <c r="A21" t="s">
        <v>119</v>
      </c>
      <c r="B21">
        <f>5+5+5+5+5</f>
        <v>25</v>
      </c>
    </row>
    <row r="22" spans="1:2" x14ac:dyDescent="0.35">
      <c r="A22" t="s">
        <v>124</v>
      </c>
      <c r="B22">
        <v>-25</v>
      </c>
    </row>
    <row r="23" spans="1:2" x14ac:dyDescent="0.35">
      <c r="A23" t="s">
        <v>106</v>
      </c>
      <c r="B23">
        <v>17.89</v>
      </c>
    </row>
    <row r="25" spans="1:2" x14ac:dyDescent="0.35">
      <c r="A25" s="1" t="s">
        <v>29</v>
      </c>
      <c r="B25" s="39">
        <f>SUM(B2:B22)</f>
        <v>1142.23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BC27A-E21A-43B5-ADDC-CAE82C9FE8D3}">
  <dimension ref="A1:D24"/>
  <sheetViews>
    <sheetView topLeftCell="A12" workbookViewId="0">
      <selection activeCell="A28" sqref="A28"/>
    </sheetView>
  </sheetViews>
  <sheetFormatPr defaultRowHeight="14.5" x14ac:dyDescent="0.35"/>
  <cols>
    <col min="1" max="1" width="59.7265625" bestFit="1" customWidth="1"/>
    <col min="2" max="2" width="10.08984375" bestFit="1" customWidth="1"/>
  </cols>
  <sheetData>
    <row r="1" spans="1:4" ht="15" thickBot="1" x14ac:dyDescent="0.4">
      <c r="A1" s="21" t="s">
        <v>7</v>
      </c>
      <c r="B1" s="16" t="s">
        <v>10</v>
      </c>
      <c r="C1" s="15" t="s">
        <v>11</v>
      </c>
    </row>
    <row r="2" spans="1:4" x14ac:dyDescent="0.35">
      <c r="A2" s="5" t="s">
        <v>113</v>
      </c>
      <c r="B2" s="17">
        <v>3211</v>
      </c>
      <c r="C2" s="6"/>
    </row>
    <row r="3" spans="1:4" x14ac:dyDescent="0.35">
      <c r="A3" s="5" t="s">
        <v>114</v>
      </c>
      <c r="B3" s="17"/>
      <c r="C3" s="6">
        <v>109.57</v>
      </c>
    </row>
    <row r="4" spans="1:4" x14ac:dyDescent="0.35">
      <c r="A4" s="5"/>
      <c r="B4" s="18"/>
      <c r="C4" s="6"/>
      <c r="D4" s="36"/>
    </row>
    <row r="5" spans="1:4" x14ac:dyDescent="0.35">
      <c r="A5" s="5"/>
      <c r="B5" s="18"/>
      <c r="C5" s="40"/>
    </row>
    <row r="6" spans="1:4" x14ac:dyDescent="0.35">
      <c r="A6" s="5"/>
      <c r="B6" s="17"/>
      <c r="C6" s="6"/>
    </row>
    <row r="7" spans="1:4" x14ac:dyDescent="0.35">
      <c r="A7" s="5"/>
      <c r="B7" s="73"/>
      <c r="C7" s="6"/>
    </row>
    <row r="8" spans="1:4" x14ac:dyDescent="0.35">
      <c r="A8" s="5"/>
      <c r="B8" s="17"/>
      <c r="C8" s="6"/>
    </row>
    <row r="9" spans="1:4" x14ac:dyDescent="0.35">
      <c r="A9" s="5"/>
      <c r="B9" s="18"/>
      <c r="C9" s="6"/>
    </row>
    <row r="10" spans="1:4" x14ac:dyDescent="0.35">
      <c r="A10" s="5"/>
      <c r="B10" s="18"/>
      <c r="C10" s="6"/>
    </row>
    <row r="11" spans="1:4" x14ac:dyDescent="0.35">
      <c r="A11" s="5"/>
      <c r="B11" s="18"/>
      <c r="C11" s="6"/>
    </row>
    <row r="12" spans="1:4" x14ac:dyDescent="0.35">
      <c r="A12" s="5"/>
      <c r="B12" s="18"/>
      <c r="C12" s="6"/>
    </row>
    <row r="13" spans="1:4" x14ac:dyDescent="0.35">
      <c r="A13" s="5"/>
      <c r="B13" s="18"/>
      <c r="C13" s="6"/>
    </row>
    <row r="14" spans="1:4" x14ac:dyDescent="0.35">
      <c r="A14" s="5"/>
      <c r="B14" s="18"/>
      <c r="C14" s="6"/>
    </row>
    <row r="15" spans="1:4" x14ac:dyDescent="0.35">
      <c r="A15" s="5"/>
      <c r="B15" s="18"/>
      <c r="C15" s="6"/>
    </row>
    <row r="16" spans="1:4" x14ac:dyDescent="0.35">
      <c r="A16" s="5"/>
      <c r="B16" s="18"/>
      <c r="C16" s="6"/>
    </row>
    <row r="17" spans="1:3" x14ac:dyDescent="0.35">
      <c r="A17" s="5"/>
      <c r="B17" s="18"/>
      <c r="C17" s="6"/>
    </row>
    <row r="18" spans="1:3" x14ac:dyDescent="0.35">
      <c r="A18" s="5"/>
      <c r="B18" s="18"/>
      <c r="C18" s="6"/>
    </row>
    <row r="19" spans="1:3" x14ac:dyDescent="0.35">
      <c r="A19" s="5"/>
      <c r="B19" s="18"/>
      <c r="C19" s="6"/>
    </row>
    <row r="20" spans="1:3" x14ac:dyDescent="0.35">
      <c r="A20" s="5"/>
      <c r="B20" s="18"/>
      <c r="C20" s="6"/>
    </row>
    <row r="21" spans="1:3" x14ac:dyDescent="0.35">
      <c r="A21" s="5"/>
      <c r="B21" s="18"/>
      <c r="C21" s="6"/>
    </row>
    <row r="22" spans="1:3" ht="15" thickBot="1" x14ac:dyDescent="0.4">
      <c r="A22" s="13"/>
      <c r="B22" s="19"/>
      <c r="C22" s="14"/>
    </row>
    <row r="23" spans="1:3" ht="15" thickBot="1" x14ac:dyDescent="0.4"/>
    <row r="24" spans="1:3" ht="15" thickBot="1" x14ac:dyDescent="0.4">
      <c r="A24" s="22" t="s">
        <v>13</v>
      </c>
      <c r="B24" s="85">
        <f>SUM(B2:B23)-SUM(C2:C23)</f>
        <v>3101.43</v>
      </c>
      <c r="C24" s="86"/>
    </row>
  </sheetData>
  <mergeCells count="1">
    <mergeCell ref="B24:C2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General Accounting</vt:lpstr>
      <vt:lpstr>Ex-KCNS Handover Details</vt:lpstr>
      <vt:lpstr>New Year Details</vt:lpstr>
      <vt:lpstr>Nepali New Year Picnic</vt:lpstr>
      <vt:lpstr>Sports event</vt:lpstr>
      <vt:lpstr>Deusi Income. Expns</vt:lpstr>
      <vt:lpstr>Misc Income</vt:lpstr>
      <vt:lpstr>Misc Expenses</vt:lpstr>
      <vt:lpstr>COVID GoFundMe</vt:lpstr>
      <vt:lpstr>Receipts</vt:lpstr>
      <vt:lpstr>Advertising Income</vt:lpstr>
      <vt:lpstr>Community Center Details</vt:lpstr>
    </vt:vector>
  </TitlesOfParts>
  <Company>KPMG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Adhikari, Binita</dc:creator>
  <cp:lastModifiedBy>Binita Adhikari</cp:lastModifiedBy>
  <cp:lastPrinted>2019-11-30T03:17:24Z</cp:lastPrinted>
  <dcterms:created xsi:type="dcterms:W3CDTF">2019-11-05T01:37:02Z</dcterms:created>
  <dcterms:modified xsi:type="dcterms:W3CDTF">2020-07-13T17:20:21Z</dcterms:modified>
</cp:coreProperties>
</file>